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8820" tabRatio="1000" firstSheet="5" activeTab="13"/>
  </bookViews>
  <sheets>
    <sheet name="Einleitung" sheetId="21" r:id="rId1"/>
    <sheet name="Anleitung" sheetId="22" r:id="rId2"/>
    <sheet name="Grunddaten" sheetId="17" r:id="rId3"/>
    <sheet name="Zusammenfassung" sheetId="16" r:id="rId4"/>
    <sheet name="1 Strassen und Wege" sheetId="15" r:id="rId5"/>
    <sheet name="2 Erholungsinfrastruktur" sheetId="7" r:id="rId6"/>
    <sheet name="3 Besondere Objekte" sheetId="8" r:id="rId7"/>
    <sheet name="4 Gewässer" sheetId="9" r:id="rId8"/>
    <sheet name="5 naturnaher Waldbau" sheetId="10" r:id="rId9"/>
    <sheet name="6 Naturschutz" sheetId="11" r:id="rId10"/>
    <sheet name="7 Holzproduktion" sheetId="6" r:id="rId11"/>
    <sheet name="8 Mindererlöse" sheetId="12" r:id="rId12"/>
    <sheet name="9 Öffentlichkeitsarbeit" sheetId="13" r:id="rId13"/>
    <sheet name="10 nicht berechenbar" sheetId="14" r:id="rId14"/>
  </sheets>
  <definedNames>
    <definedName name="_xlnm.Print_Area" localSheetId="4">'1 Strassen und Wege'!$A$1:$M$24</definedName>
    <definedName name="_xlnm.Print_Area" localSheetId="13">'10 nicht berechenbar'!$A$1:$M$43</definedName>
    <definedName name="_xlnm.Print_Area" localSheetId="5">'2 Erholungsinfrastruktur'!$A$1:$M$25</definedName>
    <definedName name="_xlnm.Print_Area" localSheetId="6">'3 Besondere Objekte'!$A$1:$M$14</definedName>
    <definedName name="_xlnm.Print_Area" localSheetId="7">'4 Gewässer'!$A$1:$M$13</definedName>
    <definedName name="_xlnm.Print_Area" localSheetId="8">'5 naturnaher Waldbau'!$A$1:$M$28</definedName>
    <definedName name="_xlnm.Print_Area" localSheetId="9">'6 Naturschutz'!$A$1:$M$13</definedName>
    <definedName name="_xlnm.Print_Area" localSheetId="10">'7 Holzproduktion'!$A$1:$M$32</definedName>
    <definedName name="_xlnm.Print_Area" localSheetId="11">'8 Mindererlöse'!$A$1:$M$12</definedName>
    <definedName name="_xlnm.Print_Area" localSheetId="12">'9 Öffentlichkeitsarbeit'!$A$1:$M$23</definedName>
    <definedName name="_xlnm.Print_Area" localSheetId="0">Einleitung!$A$1:$A$44</definedName>
  </definedNames>
  <calcPr calcId="145621" calcOnSave="0" concurrentCalc="0"/>
</workbook>
</file>

<file path=xl/calcChain.xml><?xml version="1.0" encoding="utf-8"?>
<calcChain xmlns="http://schemas.openxmlformats.org/spreadsheetml/2006/main">
  <c r="F12" i="7" l="1"/>
  <c r="F22" i="10"/>
  <c r="F23" i="10"/>
  <c r="F4" i="12"/>
  <c r="A22" i="6"/>
  <c r="A23" i="6"/>
  <c r="A24" i="6"/>
  <c r="A25" i="6"/>
  <c r="A26" i="6"/>
  <c r="A27" i="6"/>
  <c r="A28" i="6"/>
  <c r="A29" i="6"/>
  <c r="A30" i="6"/>
  <c r="A31" i="6"/>
  <c r="F12" i="6"/>
  <c r="F13" i="6"/>
  <c r="F4" i="6"/>
  <c r="A11" i="11"/>
  <c r="A25" i="10"/>
  <c r="A26" i="10"/>
  <c r="A27" i="10"/>
  <c r="I24" i="10"/>
  <c r="J4" i="10"/>
  <c r="F4" i="10"/>
  <c r="K4" i="10"/>
  <c r="I4" i="10"/>
  <c r="L4" i="10"/>
  <c r="I9" i="9"/>
  <c r="I10" i="9"/>
  <c r="I11" i="9"/>
  <c r="I12" i="9"/>
  <c r="I13" i="9"/>
  <c r="C23" i="16"/>
  <c r="A16" i="7"/>
  <c r="A17" i="7"/>
  <c r="A18" i="7"/>
  <c r="A19" i="7"/>
  <c r="A20" i="7"/>
  <c r="A21" i="7"/>
  <c r="A22" i="7"/>
  <c r="A23" i="7"/>
  <c r="A24" i="7"/>
  <c r="A12" i="7"/>
  <c r="A13" i="7"/>
  <c r="A14" i="7"/>
  <c r="A15" i="7"/>
  <c r="F5" i="7"/>
  <c r="J5" i="7"/>
  <c r="K5" i="7"/>
  <c r="K6" i="7"/>
  <c r="I4" i="7"/>
  <c r="I5" i="7"/>
  <c r="I6" i="7"/>
  <c r="L6" i="7"/>
  <c r="J4" i="7"/>
  <c r="K4" i="7"/>
  <c r="L4" i="7"/>
  <c r="A5" i="7"/>
  <c r="A5" i="15"/>
  <c r="A6" i="15"/>
  <c r="A7" i="15"/>
  <c r="F6" i="15"/>
  <c r="F24" i="10"/>
  <c r="J11" i="7"/>
  <c r="K11" i="7"/>
  <c r="J12" i="7"/>
  <c r="K12" i="7"/>
  <c r="J13" i="7"/>
  <c r="K13" i="7"/>
  <c r="J14" i="7"/>
  <c r="K14" i="7"/>
  <c r="J15" i="7"/>
  <c r="K15" i="7"/>
  <c r="J16" i="7"/>
  <c r="K16" i="7"/>
  <c r="J17" i="7"/>
  <c r="K17" i="7"/>
  <c r="J18" i="7"/>
  <c r="K18" i="7"/>
  <c r="J19" i="7"/>
  <c r="K19" i="7"/>
  <c r="J20" i="7"/>
  <c r="K20" i="7"/>
  <c r="J21" i="7"/>
  <c r="K21" i="7"/>
  <c r="J22" i="7"/>
  <c r="K22" i="7"/>
  <c r="J23" i="7"/>
  <c r="K23" i="7"/>
  <c r="J24" i="7"/>
  <c r="K24" i="7"/>
  <c r="K25" i="7"/>
  <c r="D21" i="16"/>
  <c r="I11" i="7"/>
  <c r="I12" i="7"/>
  <c r="I13" i="7"/>
  <c r="I14" i="7"/>
  <c r="I15" i="7"/>
  <c r="I16" i="7"/>
  <c r="I17" i="7"/>
  <c r="I18" i="7"/>
  <c r="I19" i="7"/>
  <c r="I20" i="7"/>
  <c r="I21" i="7"/>
  <c r="I22" i="7"/>
  <c r="I23" i="7"/>
  <c r="I24" i="7"/>
  <c r="I25" i="7"/>
  <c r="C21" i="16"/>
  <c r="E21" i="16"/>
  <c r="J10" i="8"/>
  <c r="K10" i="8"/>
  <c r="J11" i="8"/>
  <c r="K11" i="8"/>
  <c r="J12" i="8"/>
  <c r="K12" i="8"/>
  <c r="J13" i="8"/>
  <c r="K13" i="8"/>
  <c r="K14" i="8"/>
  <c r="D22" i="16"/>
  <c r="I10" i="8"/>
  <c r="I11" i="8"/>
  <c r="I12" i="8"/>
  <c r="I13" i="8"/>
  <c r="I14" i="8"/>
  <c r="C22" i="16"/>
  <c r="E22" i="16"/>
  <c r="J9" i="9"/>
  <c r="K9" i="9"/>
  <c r="J10" i="9"/>
  <c r="K10" i="9"/>
  <c r="J11" i="9"/>
  <c r="K11" i="9"/>
  <c r="J12" i="9"/>
  <c r="K12" i="9"/>
  <c r="K13" i="9"/>
  <c r="D23" i="16"/>
  <c r="E23" i="16"/>
  <c r="J11" i="11"/>
  <c r="K11" i="11"/>
  <c r="J12" i="11"/>
  <c r="K12" i="11"/>
  <c r="K13" i="11"/>
  <c r="D25" i="16"/>
  <c r="I11" i="11"/>
  <c r="I12" i="11"/>
  <c r="I13" i="11"/>
  <c r="C25" i="16"/>
  <c r="E25" i="16"/>
  <c r="J21" i="6"/>
  <c r="K21" i="6"/>
  <c r="J22" i="6"/>
  <c r="K22" i="6"/>
  <c r="J23" i="6"/>
  <c r="K23" i="6"/>
  <c r="J24" i="6"/>
  <c r="K24" i="6"/>
  <c r="J25" i="6"/>
  <c r="K25" i="6"/>
  <c r="J26" i="6"/>
  <c r="K26" i="6"/>
  <c r="J27" i="6"/>
  <c r="K27" i="6"/>
  <c r="J28" i="6"/>
  <c r="K28" i="6"/>
  <c r="J29" i="6"/>
  <c r="K29" i="6"/>
  <c r="J30" i="6"/>
  <c r="K30" i="6"/>
  <c r="J31" i="6"/>
  <c r="K31" i="6"/>
  <c r="K32" i="6"/>
  <c r="D26" i="16"/>
  <c r="I21" i="6"/>
  <c r="I22" i="6"/>
  <c r="I23" i="6"/>
  <c r="I24" i="6"/>
  <c r="I25" i="6"/>
  <c r="I26" i="6"/>
  <c r="I27" i="6"/>
  <c r="I28" i="6"/>
  <c r="I29" i="6"/>
  <c r="I30" i="6"/>
  <c r="I31" i="6"/>
  <c r="I32" i="6"/>
  <c r="C26" i="16"/>
  <c r="E26" i="16"/>
  <c r="J10" i="12"/>
  <c r="K10" i="12"/>
  <c r="J11" i="12"/>
  <c r="K11" i="12"/>
  <c r="K12" i="12"/>
  <c r="D27" i="16"/>
  <c r="I10" i="12"/>
  <c r="I11" i="12"/>
  <c r="I12" i="12"/>
  <c r="C27" i="16"/>
  <c r="E27" i="16"/>
  <c r="J11" i="13"/>
  <c r="K11" i="13"/>
  <c r="J12" i="13"/>
  <c r="K12" i="13"/>
  <c r="J13" i="13"/>
  <c r="K13" i="13"/>
  <c r="J14" i="13"/>
  <c r="K14" i="13"/>
  <c r="J15" i="13"/>
  <c r="K15" i="13"/>
  <c r="J16" i="13"/>
  <c r="K16" i="13"/>
  <c r="J17" i="13"/>
  <c r="K17" i="13"/>
  <c r="J18" i="13"/>
  <c r="K18" i="13"/>
  <c r="J19" i="13"/>
  <c r="K19" i="13"/>
  <c r="J20" i="13"/>
  <c r="K20" i="13"/>
  <c r="J21" i="13"/>
  <c r="K21" i="13"/>
  <c r="J22" i="13"/>
  <c r="K22" i="13"/>
  <c r="K23" i="13"/>
  <c r="D28" i="16"/>
  <c r="I11" i="13"/>
  <c r="I12" i="13"/>
  <c r="I13" i="13"/>
  <c r="I14" i="13"/>
  <c r="I15" i="13"/>
  <c r="I16" i="13"/>
  <c r="I17" i="13"/>
  <c r="I18" i="13"/>
  <c r="I19" i="13"/>
  <c r="I20" i="13"/>
  <c r="I21" i="13"/>
  <c r="I22" i="13"/>
  <c r="I23" i="13"/>
  <c r="C28" i="16"/>
  <c r="E28" i="16"/>
  <c r="K43" i="14"/>
  <c r="D29" i="16"/>
  <c r="I43" i="14"/>
  <c r="C29" i="16"/>
  <c r="E29" i="16"/>
  <c r="J12" i="15"/>
  <c r="K12" i="15"/>
  <c r="J13" i="15"/>
  <c r="K13" i="15"/>
  <c r="J14" i="15"/>
  <c r="K14" i="15"/>
  <c r="J15" i="15"/>
  <c r="K15" i="15"/>
  <c r="F16" i="15"/>
  <c r="J16" i="15"/>
  <c r="K16" i="15"/>
  <c r="F17" i="15"/>
  <c r="J17" i="15"/>
  <c r="K17" i="15"/>
  <c r="F18" i="15"/>
  <c r="J18" i="15"/>
  <c r="K18" i="15"/>
  <c r="J19" i="15"/>
  <c r="K19" i="15"/>
  <c r="J20" i="15"/>
  <c r="K20" i="15"/>
  <c r="J21" i="15"/>
  <c r="K21" i="15"/>
  <c r="J22" i="15"/>
  <c r="K22" i="15"/>
  <c r="J23" i="15"/>
  <c r="K23" i="15"/>
  <c r="K24" i="15"/>
  <c r="D20" i="16"/>
  <c r="I12" i="15"/>
  <c r="I13" i="15"/>
  <c r="I14" i="15"/>
  <c r="I15" i="15"/>
  <c r="I16" i="15"/>
  <c r="I17" i="15"/>
  <c r="I18" i="15"/>
  <c r="I19" i="15"/>
  <c r="I20" i="15"/>
  <c r="I21" i="15"/>
  <c r="I22" i="15"/>
  <c r="I23" i="15"/>
  <c r="I24" i="15"/>
  <c r="C20" i="16"/>
  <c r="E20" i="16"/>
  <c r="F11" i="6"/>
  <c r="I11" i="6"/>
  <c r="A5" i="6"/>
  <c r="A6" i="6"/>
  <c r="A7" i="6"/>
  <c r="A8" i="6"/>
  <c r="A9" i="6"/>
  <c r="A10" i="6"/>
  <c r="A11" i="6"/>
  <c r="A12" i="6"/>
  <c r="A13" i="6"/>
  <c r="A14" i="6"/>
  <c r="A15" i="6"/>
  <c r="A16" i="6"/>
  <c r="A17" i="6"/>
  <c r="J11" i="6"/>
  <c r="K11" i="6"/>
  <c r="L11" i="6"/>
  <c r="F4" i="11"/>
  <c r="F5" i="11"/>
  <c r="I5" i="11"/>
  <c r="J5" i="11"/>
  <c r="A5" i="11"/>
  <c r="J4" i="11"/>
  <c r="K4" i="11"/>
  <c r="I4" i="11"/>
  <c r="K5" i="11"/>
  <c r="L5" i="11"/>
  <c r="L4" i="11"/>
  <c r="F9" i="6"/>
  <c r="F5" i="6"/>
  <c r="F8" i="6"/>
  <c r="F6" i="6"/>
  <c r="F13" i="10"/>
  <c r="F12" i="10"/>
  <c r="F10" i="10"/>
  <c r="F6" i="10"/>
  <c r="F5" i="10"/>
  <c r="F5" i="15"/>
  <c r="F7" i="15"/>
  <c r="L30" i="6"/>
  <c r="L23" i="6"/>
  <c r="L29" i="6"/>
  <c r="L24" i="6"/>
  <c r="L31" i="6"/>
  <c r="L28" i="6"/>
  <c r="L25" i="6"/>
  <c r="L27" i="6"/>
  <c r="L26" i="6"/>
  <c r="J27" i="10"/>
  <c r="K27" i="10"/>
  <c r="I27" i="10"/>
  <c r="J26" i="10"/>
  <c r="K26" i="10"/>
  <c r="I26" i="10"/>
  <c r="J25" i="10"/>
  <c r="K25" i="10"/>
  <c r="I25" i="10"/>
  <c r="L25" i="10"/>
  <c r="J24" i="10"/>
  <c r="K24" i="10"/>
  <c r="J23" i="10"/>
  <c r="K23" i="10"/>
  <c r="I23" i="10"/>
  <c r="A23" i="10"/>
  <c r="A24" i="10"/>
  <c r="J22" i="10"/>
  <c r="K22" i="10"/>
  <c r="I22" i="10"/>
  <c r="L27" i="10"/>
  <c r="L24" i="10"/>
  <c r="L23" i="10"/>
  <c r="L26" i="10"/>
  <c r="L22" i="10"/>
  <c r="F4" i="15"/>
  <c r="B30" i="16"/>
  <c r="B15" i="16"/>
  <c r="A25" i="14"/>
  <c r="C25" i="14"/>
  <c r="B3" i="14"/>
  <c r="B25" i="14"/>
  <c r="A3" i="14"/>
  <c r="C3" i="14"/>
  <c r="A10" i="13"/>
  <c r="B3" i="13"/>
  <c r="B10" i="13"/>
  <c r="A3" i="13"/>
  <c r="C10" i="13"/>
  <c r="C3" i="13"/>
  <c r="A9" i="12"/>
  <c r="C9" i="12"/>
  <c r="C3" i="12"/>
  <c r="B9" i="12"/>
  <c r="A3" i="12"/>
  <c r="A20" i="6"/>
  <c r="C20" i="6"/>
  <c r="B3" i="6"/>
  <c r="B20" i="6"/>
  <c r="C3" i="6"/>
  <c r="A3" i="6"/>
  <c r="A10" i="11"/>
  <c r="B3" i="11"/>
  <c r="B10" i="11"/>
  <c r="A3" i="11"/>
  <c r="B3" i="10"/>
  <c r="B21" i="10"/>
  <c r="A21" i="10"/>
  <c r="A3" i="10"/>
  <c r="A8" i="9"/>
  <c r="B3" i="9"/>
  <c r="A3" i="9"/>
  <c r="B3" i="8"/>
  <c r="B9" i="8"/>
  <c r="A3" i="8"/>
  <c r="A9" i="8"/>
  <c r="A10" i="7"/>
  <c r="B3" i="7"/>
  <c r="B10" i="7"/>
  <c r="A3" i="7"/>
  <c r="B21" i="16"/>
  <c r="B22" i="16"/>
  <c r="B23" i="16"/>
  <c r="B24" i="16"/>
  <c r="B25" i="16"/>
  <c r="B26" i="16"/>
  <c r="B27" i="16"/>
  <c r="B28" i="16"/>
  <c r="B29" i="16"/>
  <c r="B20" i="16"/>
  <c r="A11" i="15"/>
  <c r="C3" i="15"/>
  <c r="B3" i="15"/>
  <c r="B11" i="15"/>
  <c r="A3" i="15"/>
  <c r="C10" i="11"/>
  <c r="C21" i="10"/>
  <c r="C3" i="11"/>
  <c r="C8" i="9"/>
  <c r="C9" i="8"/>
  <c r="C10" i="7"/>
  <c r="C11" i="15"/>
  <c r="C3" i="10"/>
  <c r="C3" i="9"/>
  <c r="C3" i="8"/>
  <c r="B8" i="9"/>
  <c r="J17" i="6"/>
  <c r="K17" i="6"/>
  <c r="I17" i="6"/>
  <c r="J16" i="6"/>
  <c r="K16" i="6"/>
  <c r="I16" i="6"/>
  <c r="J15" i="6"/>
  <c r="K15" i="6"/>
  <c r="I15" i="6"/>
  <c r="J14" i="6"/>
  <c r="K14" i="6"/>
  <c r="I14" i="6"/>
  <c r="J13" i="6"/>
  <c r="K13" i="6"/>
  <c r="I13" i="6"/>
  <c r="J12" i="6"/>
  <c r="K12" i="6"/>
  <c r="I12" i="6"/>
  <c r="J10" i="6"/>
  <c r="K10" i="6"/>
  <c r="I10" i="6"/>
  <c r="J9" i="6"/>
  <c r="I9" i="6"/>
  <c r="J8" i="6"/>
  <c r="K8" i="6"/>
  <c r="I8" i="6"/>
  <c r="J7" i="6"/>
  <c r="K7" i="6"/>
  <c r="I7" i="6"/>
  <c r="J6" i="6"/>
  <c r="J5" i="6"/>
  <c r="I5" i="6"/>
  <c r="J4" i="6"/>
  <c r="K4" i="6"/>
  <c r="I4" i="6"/>
  <c r="A11" i="8"/>
  <c r="A12" i="8"/>
  <c r="A13" i="8"/>
  <c r="J7" i="15"/>
  <c r="I7" i="15"/>
  <c r="J6" i="15"/>
  <c r="J5" i="15"/>
  <c r="J4" i="15"/>
  <c r="I4" i="15"/>
  <c r="A13" i="15"/>
  <c r="A14" i="15"/>
  <c r="A15" i="15"/>
  <c r="A16" i="15"/>
  <c r="A17" i="15"/>
  <c r="A18" i="15"/>
  <c r="A19" i="15"/>
  <c r="A20" i="15"/>
  <c r="A21" i="15"/>
  <c r="A22" i="15"/>
  <c r="A23" i="15"/>
  <c r="J4" i="12"/>
  <c r="K4" i="12"/>
  <c r="I4" i="12"/>
  <c r="J20" i="14"/>
  <c r="K20" i="14"/>
  <c r="I20" i="14"/>
  <c r="J19" i="14"/>
  <c r="K19" i="14"/>
  <c r="I19" i="14"/>
  <c r="I21" i="14"/>
  <c r="C14" i="16"/>
  <c r="J18" i="14"/>
  <c r="K18" i="14"/>
  <c r="I18" i="14"/>
  <c r="J17" i="14"/>
  <c r="K17" i="14"/>
  <c r="I17" i="14"/>
  <c r="J16" i="14"/>
  <c r="K16" i="14"/>
  <c r="I16" i="14"/>
  <c r="J15" i="14"/>
  <c r="K15" i="14"/>
  <c r="I15" i="14"/>
  <c r="J14" i="14"/>
  <c r="K14" i="14"/>
  <c r="I14" i="14"/>
  <c r="J13" i="14"/>
  <c r="K13" i="14"/>
  <c r="I13" i="14"/>
  <c r="J12" i="14"/>
  <c r="K12" i="14"/>
  <c r="I12" i="14"/>
  <c r="J11" i="14"/>
  <c r="K11" i="14"/>
  <c r="I11" i="14"/>
  <c r="J10" i="14"/>
  <c r="K10" i="14"/>
  <c r="I10" i="14"/>
  <c r="L10" i="14"/>
  <c r="J9" i="14"/>
  <c r="K9" i="14"/>
  <c r="I9" i="14"/>
  <c r="L9" i="14"/>
  <c r="J8" i="14"/>
  <c r="K8" i="14"/>
  <c r="I8" i="14"/>
  <c r="J7" i="14"/>
  <c r="K7" i="14"/>
  <c r="I7" i="14"/>
  <c r="L7" i="14"/>
  <c r="J6" i="14"/>
  <c r="K6" i="14"/>
  <c r="I6" i="14"/>
  <c r="L6" i="14"/>
  <c r="J5" i="14"/>
  <c r="K5" i="14"/>
  <c r="I5" i="14"/>
  <c r="A5" i="14"/>
  <c r="A6" i="14"/>
  <c r="A7" i="14"/>
  <c r="A8" i="14"/>
  <c r="A9" i="14"/>
  <c r="A10" i="14"/>
  <c r="A11" i="14"/>
  <c r="A12" i="14"/>
  <c r="A13" i="14"/>
  <c r="A14" i="14"/>
  <c r="A15" i="14"/>
  <c r="A16" i="14"/>
  <c r="A17" i="14"/>
  <c r="A18" i="14"/>
  <c r="A19" i="14"/>
  <c r="A20" i="14"/>
  <c r="J4" i="14"/>
  <c r="K4" i="14"/>
  <c r="I4" i="14"/>
  <c r="L4" i="14"/>
  <c r="K6" i="13"/>
  <c r="D13" i="16"/>
  <c r="L22" i="13"/>
  <c r="L18" i="13"/>
  <c r="L14" i="13"/>
  <c r="A12" i="13"/>
  <c r="A13" i="13"/>
  <c r="A14" i="13"/>
  <c r="A15" i="13"/>
  <c r="A16" i="13"/>
  <c r="A17" i="13"/>
  <c r="A18" i="13"/>
  <c r="A19" i="13"/>
  <c r="A20" i="13"/>
  <c r="A21" i="13"/>
  <c r="A22" i="13"/>
  <c r="A11" i="12"/>
  <c r="L8" i="14"/>
  <c r="L12" i="14"/>
  <c r="L12" i="13"/>
  <c r="L20" i="13"/>
  <c r="L16" i="13"/>
  <c r="L11" i="14"/>
  <c r="L15" i="14"/>
  <c r="L5" i="14"/>
  <c r="L20" i="14"/>
  <c r="L21" i="6"/>
  <c r="L17" i="13"/>
  <c r="L16" i="14"/>
  <c r="L19" i="13"/>
  <c r="L13" i="14"/>
  <c r="L14" i="14"/>
  <c r="L17" i="14"/>
  <c r="L4" i="12"/>
  <c r="I5" i="12"/>
  <c r="K5" i="6"/>
  <c r="L5" i="6"/>
  <c r="K6" i="6"/>
  <c r="K9" i="6"/>
  <c r="L9" i="6"/>
  <c r="L22" i="6"/>
  <c r="L10" i="6"/>
  <c r="L7" i="6"/>
  <c r="L12" i="6"/>
  <c r="L13" i="6"/>
  <c r="L8" i="6"/>
  <c r="I6" i="6"/>
  <c r="L14" i="6"/>
  <c r="L15" i="6"/>
  <c r="L4" i="6"/>
  <c r="L16" i="6"/>
  <c r="L17" i="6"/>
  <c r="L22" i="15"/>
  <c r="L13" i="15"/>
  <c r="L21" i="15"/>
  <c r="L12" i="15"/>
  <c r="L23" i="15"/>
  <c r="L14" i="15"/>
  <c r="K4" i="15"/>
  <c r="L19" i="15"/>
  <c r="L20" i="15"/>
  <c r="K7" i="15"/>
  <c r="L7" i="15"/>
  <c r="L16" i="15"/>
  <c r="L18" i="15"/>
  <c r="L19" i="14"/>
  <c r="K21" i="14"/>
  <c r="D14" i="16"/>
  <c r="L18" i="14"/>
  <c r="I6" i="13"/>
  <c r="L11" i="13"/>
  <c r="L21" i="13"/>
  <c r="L13" i="13"/>
  <c r="L15" i="13"/>
  <c r="K5" i="12"/>
  <c r="D12" i="16"/>
  <c r="L10" i="12"/>
  <c r="L11" i="12"/>
  <c r="L12" i="11"/>
  <c r="A12" i="11"/>
  <c r="L23" i="13"/>
  <c r="I18" i="6"/>
  <c r="L6" i="13"/>
  <c r="E13" i="16"/>
  <c r="C13" i="16"/>
  <c r="L21" i="14"/>
  <c r="E14" i="16"/>
  <c r="K18" i="6"/>
  <c r="D11" i="16"/>
  <c r="L5" i="12"/>
  <c r="E12" i="16"/>
  <c r="C12" i="16"/>
  <c r="L4" i="15"/>
  <c r="L6" i="6"/>
  <c r="L17" i="15"/>
  <c r="L15" i="15"/>
  <c r="L43" i="14"/>
  <c r="L12" i="12"/>
  <c r="L11" i="11"/>
  <c r="K6" i="11"/>
  <c r="D10" i="16"/>
  <c r="I6" i="11"/>
  <c r="C10" i="16"/>
  <c r="L24" i="15"/>
  <c r="L18" i="6"/>
  <c r="E11" i="16"/>
  <c r="C11" i="16"/>
  <c r="L6" i="11"/>
  <c r="E10" i="16"/>
  <c r="L13" i="11"/>
  <c r="J16" i="10"/>
  <c r="K16" i="10"/>
  <c r="I16" i="10"/>
  <c r="J15" i="10"/>
  <c r="K15" i="10"/>
  <c r="I15" i="10"/>
  <c r="J14" i="10"/>
  <c r="K14" i="10"/>
  <c r="I14" i="10"/>
  <c r="J13" i="10"/>
  <c r="J12" i="10"/>
  <c r="K12" i="10"/>
  <c r="I12" i="10"/>
  <c r="J11" i="10"/>
  <c r="K11" i="10"/>
  <c r="I11" i="10"/>
  <c r="J10" i="10"/>
  <c r="J9" i="10"/>
  <c r="K9" i="10"/>
  <c r="I9" i="10"/>
  <c r="J8" i="10"/>
  <c r="K8" i="10"/>
  <c r="I8" i="10"/>
  <c r="J7" i="10"/>
  <c r="K7" i="10"/>
  <c r="I7" i="10"/>
  <c r="J6" i="10"/>
  <c r="I6" i="10"/>
  <c r="J5" i="10"/>
  <c r="I5" i="10"/>
  <c r="A5" i="10"/>
  <c r="A6" i="10"/>
  <c r="A7" i="10"/>
  <c r="A8" i="10"/>
  <c r="A9" i="10"/>
  <c r="A10" i="10"/>
  <c r="A11" i="10"/>
  <c r="A12" i="10"/>
  <c r="A13" i="10"/>
  <c r="A14" i="10"/>
  <c r="A15" i="10"/>
  <c r="A16" i="10"/>
  <c r="L14" i="10"/>
  <c r="L9" i="10"/>
  <c r="L11" i="10"/>
  <c r="K10" i="10"/>
  <c r="K5" i="10"/>
  <c r="K6" i="10"/>
  <c r="L6" i="10"/>
  <c r="L15" i="10"/>
  <c r="L7" i="10"/>
  <c r="L12" i="10"/>
  <c r="K13" i="10"/>
  <c r="L16" i="10"/>
  <c r="I10" i="10"/>
  <c r="I13" i="10"/>
  <c r="L8" i="10"/>
  <c r="I4" i="9"/>
  <c r="J4" i="9"/>
  <c r="A10" i="9"/>
  <c r="A11" i="9"/>
  <c r="A12" i="9"/>
  <c r="I5" i="8"/>
  <c r="C7" i="16"/>
  <c r="D6" i="16"/>
  <c r="L5" i="10"/>
  <c r="K17" i="10"/>
  <c r="D9" i="16"/>
  <c r="L11" i="7"/>
  <c r="L10" i="10"/>
  <c r="L11" i="8"/>
  <c r="L10" i="9"/>
  <c r="I28" i="10"/>
  <c r="C24" i="16"/>
  <c r="I17" i="10"/>
  <c r="L13" i="10"/>
  <c r="K28" i="10"/>
  <c r="D24" i="16"/>
  <c r="E24" i="16"/>
  <c r="K4" i="9"/>
  <c r="L4" i="9"/>
  <c r="L9" i="9"/>
  <c r="L11" i="9"/>
  <c r="L12" i="9"/>
  <c r="K5" i="9"/>
  <c r="D8" i="16"/>
  <c r="I5" i="9"/>
  <c r="C8" i="16"/>
  <c r="L12" i="8"/>
  <c r="L10" i="8"/>
  <c r="L13" i="8"/>
  <c r="K5" i="8"/>
  <c r="D7" i="16"/>
  <c r="L19" i="7"/>
  <c r="L15" i="7"/>
  <c r="L20" i="7"/>
  <c r="L23" i="7"/>
  <c r="C6" i="16"/>
  <c r="L18" i="7"/>
  <c r="L21" i="7"/>
  <c r="L24" i="7"/>
  <c r="L16" i="7"/>
  <c r="L22" i="7"/>
  <c r="L12" i="7"/>
  <c r="L13" i="7"/>
  <c r="L14" i="7"/>
  <c r="L17" i="7"/>
  <c r="L5" i="7"/>
  <c r="L17" i="10"/>
  <c r="E9" i="16"/>
  <c r="L14" i="8"/>
  <c r="E6" i="16"/>
  <c r="L5" i="8"/>
  <c r="E7" i="16"/>
  <c r="L13" i="9"/>
  <c r="C30" i="16"/>
  <c r="C9" i="16"/>
  <c r="L5" i="9"/>
  <c r="E8" i="16"/>
  <c r="L28" i="10"/>
  <c r="L25" i="7"/>
  <c r="D30" i="16"/>
  <c r="I6" i="15"/>
  <c r="K6" i="15"/>
  <c r="I5" i="15"/>
  <c r="K5" i="15"/>
  <c r="K8" i="15"/>
  <c r="D5" i="16"/>
  <c r="D15" i="16"/>
  <c r="D33" i="16"/>
  <c r="L6" i="15"/>
  <c r="L5" i="15"/>
  <c r="I8" i="15"/>
  <c r="L32" i="6"/>
  <c r="E30" i="16"/>
  <c r="C5" i="16"/>
  <c r="C15" i="16"/>
  <c r="C33" i="16"/>
  <c r="E34" i="16"/>
  <c r="L8" i="15"/>
  <c r="E5" i="16"/>
  <c r="E15" i="16"/>
  <c r="E33" i="16"/>
</calcChain>
</file>

<file path=xl/sharedStrings.xml><?xml version="1.0" encoding="utf-8"?>
<sst xmlns="http://schemas.openxmlformats.org/spreadsheetml/2006/main" count="560" uniqueCount="295">
  <si>
    <t>Leistungen inkl. Forstliche Mehraufwände / Mindererträge</t>
  </si>
  <si>
    <t>Kostenträger in %</t>
  </si>
  <si>
    <t>Bemerkungen</t>
  </si>
  <si>
    <t>Laufzeit/Objekt</t>
  </si>
  <si>
    <t>Berrechnungs   Einheit</t>
  </si>
  <si>
    <t>EG</t>
  </si>
  <si>
    <t>Total Kosten pro Jahr</t>
  </si>
  <si>
    <t>Strassen und Wege</t>
  </si>
  <si>
    <t>Stellen von festen Signalisation</t>
  </si>
  <si>
    <t>nach Aufwand</t>
  </si>
  <si>
    <t>Kontrolle Flurpolizei</t>
  </si>
  <si>
    <t>jährlich</t>
  </si>
  <si>
    <t>pro Jahr</t>
  </si>
  <si>
    <t>1/6 jährlich</t>
  </si>
  <si>
    <t>pro Laufmeter</t>
  </si>
  <si>
    <t>Wege Laub blasen</t>
  </si>
  <si>
    <t>Schwemmen der Durchlässe/Abschläge</t>
  </si>
  <si>
    <t>pro Durchlass</t>
  </si>
  <si>
    <t>Rasche Räumung der Strassen nach Naturereignissen (Schneedruck)</t>
  </si>
  <si>
    <t>Räumarbeiten nach Stürmen(gebrochen Bäume)</t>
  </si>
  <si>
    <t>Unterhalt Fusspfade: inkl. Material(Schnitzel) alle 5 Jahre erneuern</t>
  </si>
  <si>
    <t>1/5 jährlich</t>
  </si>
  <si>
    <t>Unterhalt Fusspfade: Ausmähen</t>
  </si>
  <si>
    <t>Unterhalt Wanderwege im Wald</t>
  </si>
  <si>
    <t>1/3 Jährlich</t>
  </si>
  <si>
    <t>Abschrankungen, Handläufe, Treppen</t>
  </si>
  <si>
    <t>Unterhalt ÖV Linien</t>
  </si>
  <si>
    <t>Unterhalt Strassenwerk (z.B. Steinschlagnetze)</t>
  </si>
  <si>
    <t>Bikerrouten</t>
  </si>
  <si>
    <t>nach Laufmeter</t>
  </si>
  <si>
    <t>Reiterwege</t>
  </si>
  <si>
    <t>Unterhalt Parkplätze</t>
  </si>
  <si>
    <t>Anzahl</t>
  </si>
  <si>
    <t>Brennholz für Feuerstellen</t>
  </si>
  <si>
    <t>pro Ster</t>
  </si>
  <si>
    <t>Wilde Feuerstellen entfernen</t>
  </si>
  <si>
    <t>Abfall entsorgen (inkl. Material)</t>
  </si>
  <si>
    <t>Unterstände</t>
  </si>
  <si>
    <t>Sicherheitsholzerei bei Rastplätzen</t>
  </si>
  <si>
    <t>Robidog: Unterhalt , Reparaturen, Ersatz</t>
  </si>
  <si>
    <t>Unterhalt Spielplätze</t>
  </si>
  <si>
    <t>Unterhalt Brunnen</t>
  </si>
  <si>
    <t>Unterhalt Aussichtspunkte</t>
  </si>
  <si>
    <t>Schäden durch Vandalismus</t>
  </si>
  <si>
    <t>Unterhalt Vita-Parcours</t>
  </si>
  <si>
    <t>Unterhalt Sportanlagen</t>
  </si>
  <si>
    <t>Erlebniswege</t>
  </si>
  <si>
    <t>Massnahmen zu Erhaltung der Werke (Feuerverbot)</t>
  </si>
  <si>
    <t>Unterhalt Naturobjekte (Steinschlag etc.)</t>
  </si>
  <si>
    <t>Unterhalt öffentliche Objekte (Geländer an Aussichtspunkten etc.)</t>
  </si>
  <si>
    <t>Be</t>
  </si>
  <si>
    <t>Archäologische Bauten und Objekte</t>
  </si>
  <si>
    <t>Geologische Besonderheiten</t>
  </si>
  <si>
    <t>Gewässer</t>
  </si>
  <si>
    <t>Wasserfälle</t>
  </si>
  <si>
    <t>breite 15m</t>
  </si>
  <si>
    <t>ästetischer Waldbau Eingrifffläche pro Jahr</t>
  </si>
  <si>
    <t>JW pro Jahr</t>
  </si>
  <si>
    <t>Waldränder Typ I: (sehr wertvoll)</t>
  </si>
  <si>
    <t>alle 6 Jahre 20m breit</t>
  </si>
  <si>
    <t>Waldränder Typ II: (wertvoll)</t>
  </si>
  <si>
    <t>Waldränder Typ III: (Siedlungsnähe)</t>
  </si>
  <si>
    <t>1/3 der  Pflege</t>
  </si>
  <si>
    <t>pro Are</t>
  </si>
  <si>
    <t>Ertragsausfall wegen Erholungseinrichtung an Jungwuchs</t>
  </si>
  <si>
    <t>Bänke etc.</t>
  </si>
  <si>
    <t>Folgeeingriffe nach Pflegeeingriffen (Asthaufen, negative Pflege)</t>
  </si>
  <si>
    <t>Holzschläge</t>
  </si>
  <si>
    <t>pro Are/Jahr</t>
  </si>
  <si>
    <t>Förderung seltener Baumarten</t>
  </si>
  <si>
    <t>30 pro Pf-Eingriff</t>
  </si>
  <si>
    <t>Förderung der Artenvielfalt</t>
  </si>
  <si>
    <t>1/8 der Pflegefläche</t>
  </si>
  <si>
    <t>Anpflanzungen SEBA</t>
  </si>
  <si>
    <t>pro Stück</t>
  </si>
  <si>
    <t>Berücksichtigung Ansprüche des Wildes</t>
  </si>
  <si>
    <t>1/5 der Pflegfläche</t>
  </si>
  <si>
    <t>Berücksichtigung Ansprüche der Flora (Habitate etc.)</t>
  </si>
  <si>
    <t>5% der Nutzung</t>
  </si>
  <si>
    <t>pro m3</t>
  </si>
  <si>
    <t>Berücksichtigung Ansprüche des Fauna (Orchideen etc.)</t>
  </si>
  <si>
    <t>Einzäunungen zur Regeneration (Auf- Abbau)</t>
  </si>
  <si>
    <t>Künstliche Baumschütze gegen Verbiss</t>
  </si>
  <si>
    <t>Abgaben an gemeinnützliche Institutionen (Weihnachtsbäume etc.)</t>
  </si>
  <si>
    <t>Abgaben an öffentliche institutionen (Maibäume etc.)</t>
  </si>
  <si>
    <t>Spezielle Waldbauformen</t>
  </si>
  <si>
    <t>Naturschutz</t>
  </si>
  <si>
    <t>Spechtbäume und Fledermäuse / Nutzungsverzicht</t>
  </si>
  <si>
    <t>Totholz, bewusstes Fördern pro m3</t>
  </si>
  <si>
    <t>kommunale Naturschutzgebiete</t>
  </si>
  <si>
    <t>auf m3 gebrochen</t>
  </si>
  <si>
    <t>Holznutzung</t>
  </si>
  <si>
    <t>Umsetzung  FSC</t>
  </si>
  <si>
    <t>Mehraufwand Holzernte durch spez. Absperrungen</t>
  </si>
  <si>
    <t>pro Holzschlag</t>
  </si>
  <si>
    <t>pro Baustelle</t>
  </si>
  <si>
    <t>Mehraufwand durch Einrichtungen (Plakate,Leitplanken etc.)</t>
  </si>
  <si>
    <t>Ertragsausfall wegen Erholungseinrichtung (ohne Rastplätze)</t>
  </si>
  <si>
    <t>pro Aren</t>
  </si>
  <si>
    <t>Schlagräumung</t>
  </si>
  <si>
    <t>Räumen der Strassen jeden Abend</t>
  </si>
  <si>
    <t>Räumen der Strassen aufs Wochenende</t>
  </si>
  <si>
    <t>Bekämpfung Neophyten</t>
  </si>
  <si>
    <t>Bekämpfung neuartige Schäden (Eschenwelke )</t>
  </si>
  <si>
    <t>Monitoring Schädlingsbekämpfung</t>
  </si>
  <si>
    <t>Bodenschonung  durch Feinerschliessung</t>
  </si>
  <si>
    <t>Rückegassen</t>
  </si>
  <si>
    <t>Bodenschonung durch Förderung Nebenbestand/Pflanzung</t>
  </si>
  <si>
    <t>1/10 der Fläche</t>
  </si>
  <si>
    <t>Bodenschonung durch Auspflanzung der Rückegassen</t>
  </si>
  <si>
    <t>Grundwasserschutz durch Spritzverbot (Mehraufwand)</t>
  </si>
  <si>
    <t>pro Hektaren</t>
  </si>
  <si>
    <t>Grundwasserschutz  anwenden von biologischen Schmierstoffen</t>
  </si>
  <si>
    <t>Sitzungen Fachkommissionen  (EG)</t>
  </si>
  <si>
    <t>Sitzungen,Begehungen</t>
  </si>
  <si>
    <t>Auskünfte</t>
  </si>
  <si>
    <t>Bewilligungen</t>
  </si>
  <si>
    <t>Aufwand für Erholungskonzepte</t>
  </si>
  <si>
    <t>Gefahrenpräventation: Absperrungen</t>
  </si>
  <si>
    <t>Gefahrenpräventation: Massnahmen (Eichenprozessionsspinner)</t>
  </si>
  <si>
    <t>pro Hektare</t>
  </si>
  <si>
    <t>Ertragsausfall durch Schutzwaldunterstellung</t>
  </si>
  <si>
    <t>gem. Vertrag</t>
  </si>
  <si>
    <t>Ertragsausfall durch kommunale Schutzunterstellung</t>
  </si>
  <si>
    <t>Öffentlichkeitsarbeit</t>
  </si>
  <si>
    <t xml:space="preserve">Unterhalt von Info Tafeln, Gefahrentafeln </t>
  </si>
  <si>
    <t xml:space="preserve">Anzahl </t>
  </si>
  <si>
    <t>Sicherstellung von  fachlich geschultem Personal</t>
  </si>
  <si>
    <t>nach Kursen</t>
  </si>
  <si>
    <t>Infotafel an Waldeingängen</t>
  </si>
  <si>
    <t>pro Tafel</t>
  </si>
  <si>
    <t>Infoveranstaltungen</t>
  </si>
  <si>
    <t>Koordination Jäger</t>
  </si>
  <si>
    <t>Führungen</t>
  </si>
  <si>
    <t>Bevölkerungseinsätze wie Waldputzete</t>
  </si>
  <si>
    <t>Informationszentrale, Auskünfte durch BG Personal</t>
  </si>
  <si>
    <t>Medienarbeit</t>
  </si>
  <si>
    <t>Waldpädagogik/Anlässe mit Schulen/waldführungen</t>
  </si>
  <si>
    <t>pro Klasse</t>
  </si>
  <si>
    <t>Sonstige Anlässe</t>
  </si>
  <si>
    <t>Grundwasserschutz</t>
  </si>
  <si>
    <t>Grundwasseranreicherung</t>
  </si>
  <si>
    <t>Klimaschutz</t>
  </si>
  <si>
    <t>Mikroklima</t>
  </si>
  <si>
    <t>lokale Energieversorgung</t>
  </si>
  <si>
    <t>Co2 Zertifikate</t>
  </si>
  <si>
    <t xml:space="preserve">Folgekosten durch Luftverschmutzung </t>
  </si>
  <si>
    <t>Sauerstoffproduktion</t>
  </si>
  <si>
    <t>Wasserfilter</t>
  </si>
  <si>
    <t>atraktive Waldbilder</t>
  </si>
  <si>
    <t>Tourismus</t>
  </si>
  <si>
    <t>Erosionsschutz</t>
  </si>
  <si>
    <t>Wasserspeicher</t>
  </si>
  <si>
    <t>Artenvielfalt und Artenförderung</t>
  </si>
  <si>
    <t>Gesunde Luft</t>
  </si>
  <si>
    <t>Pilze sammlen</t>
  </si>
  <si>
    <t>Fleischlieferant</t>
  </si>
  <si>
    <t>Forsttrevier</t>
  </si>
  <si>
    <t>Betriebsplan</t>
  </si>
  <si>
    <t>Waldfläche BG</t>
  </si>
  <si>
    <t>Waldbesitzer</t>
  </si>
  <si>
    <t>Daten stammen aus:</t>
  </si>
  <si>
    <t>Total</t>
  </si>
  <si>
    <t>2A</t>
  </si>
  <si>
    <t>2B</t>
  </si>
  <si>
    <t>3A</t>
  </si>
  <si>
    <t>3B</t>
  </si>
  <si>
    <t>5A</t>
  </si>
  <si>
    <t>5B</t>
  </si>
  <si>
    <t>Pro Are</t>
  </si>
  <si>
    <t>6B</t>
  </si>
  <si>
    <t>6A</t>
  </si>
  <si>
    <t>7A</t>
  </si>
  <si>
    <t>7B</t>
  </si>
  <si>
    <t>8A</t>
  </si>
  <si>
    <t>8a</t>
  </si>
  <si>
    <t>8B</t>
  </si>
  <si>
    <t>9A</t>
  </si>
  <si>
    <t>9B</t>
  </si>
  <si>
    <t>10A</t>
  </si>
  <si>
    <t>10B</t>
  </si>
  <si>
    <t>1A</t>
  </si>
  <si>
    <t>1B</t>
  </si>
  <si>
    <t>4A</t>
  </si>
  <si>
    <t>4B</t>
  </si>
  <si>
    <t>Zusammenfassung des Aufwandes</t>
  </si>
  <si>
    <t>Art der Arbeiten</t>
  </si>
  <si>
    <t>mit Folgenutzen</t>
  </si>
  <si>
    <t>Leistungen auf Bestellung</t>
  </si>
  <si>
    <t>Erholungsinfrastruktur</t>
  </si>
  <si>
    <t>Besondere Objekte</t>
  </si>
  <si>
    <t>A</t>
  </si>
  <si>
    <t>Folgenutzen</t>
  </si>
  <si>
    <t>B</t>
  </si>
  <si>
    <t>Holzproduktion</t>
  </si>
  <si>
    <t>Gesamttotal</t>
  </si>
  <si>
    <t>Kontrolle</t>
  </si>
  <si>
    <t>Temporäre Info und Verbotstafeln</t>
  </si>
  <si>
    <t xml:space="preserve">Daten </t>
  </si>
  <si>
    <t>Einheit</t>
  </si>
  <si>
    <t>ha</t>
  </si>
  <si>
    <t>m3</t>
  </si>
  <si>
    <t>m</t>
  </si>
  <si>
    <t>Durchlässe</t>
  </si>
  <si>
    <t>Fusspfade</t>
  </si>
  <si>
    <t>Wanderwege</t>
  </si>
  <si>
    <t>Rastplätze</t>
  </si>
  <si>
    <t>Fläche Rastplatze</t>
  </si>
  <si>
    <t>Aren</t>
  </si>
  <si>
    <t>Kosten pro Einheit</t>
  </si>
  <si>
    <t>Mindererlös</t>
  </si>
  <si>
    <t>Besteller</t>
  </si>
  <si>
    <t>Jungwaldpflege</t>
  </si>
  <si>
    <t>Naturnaher Waldbau</t>
  </si>
  <si>
    <t>Sicherheit und Signalisation Holzernte</t>
  </si>
  <si>
    <t>Zertifizierung (Auflagen)</t>
  </si>
  <si>
    <t>Kommunikation bei der Holzernte</t>
  </si>
  <si>
    <t>Menge</t>
  </si>
  <si>
    <t>Waldeigentümer</t>
  </si>
  <si>
    <t>nicht berechenbar</t>
  </si>
  <si>
    <t>Situationsanalyse</t>
  </si>
  <si>
    <t>Vorteil dieser Variante ist sicher die sehr einfache Handhabung. Der Nachteil dürfte darin zu finden sein, dass nicht genau definiert ist, welche Leistungen damit abgedeckt bzw. abgegolten sind.</t>
  </si>
  <si>
    <r>
      <t>·</t>
    </r>
    <r>
      <rPr>
        <sz val="7"/>
        <color theme="1"/>
        <rFont val="Times New Roman"/>
        <family val="1"/>
      </rPr>
      <t xml:space="preserve">         </t>
    </r>
    <r>
      <rPr>
        <b/>
        <sz val="11"/>
        <color theme="1"/>
        <rFont val="Arial"/>
        <family val="2"/>
      </rPr>
      <t xml:space="preserve">Strassen- und Wegunterhalt </t>
    </r>
    <r>
      <rPr>
        <sz val="11"/>
        <color theme="1"/>
        <rFont val="Arial"/>
        <family val="2"/>
      </rPr>
      <t>(LKW-Strasse, Reitwege, Fuss- bzw. Wanderwege)</t>
    </r>
  </si>
  <si>
    <r>
      <t>·</t>
    </r>
    <r>
      <rPr>
        <sz val="7"/>
        <color theme="1"/>
        <rFont val="Times New Roman"/>
        <family val="1"/>
      </rPr>
      <t xml:space="preserve">         </t>
    </r>
    <r>
      <rPr>
        <b/>
        <sz val="11"/>
        <color theme="1"/>
        <rFont val="Arial"/>
        <family val="2"/>
      </rPr>
      <t>Unterhalt Erholungseinrichtungen</t>
    </r>
    <r>
      <rPr>
        <sz val="11"/>
        <color theme="1"/>
        <rFont val="Arial"/>
        <family val="2"/>
      </rPr>
      <t xml:space="preserve"> (Rast-, Parkplätze, Feuerstellen, Spielplätze etc.)</t>
    </r>
  </si>
  <si>
    <r>
      <t>·</t>
    </r>
    <r>
      <rPr>
        <sz val="7"/>
        <color theme="1"/>
        <rFont val="Times New Roman"/>
        <family val="1"/>
      </rPr>
      <t xml:space="preserve">         </t>
    </r>
    <r>
      <rPr>
        <b/>
        <sz val="11"/>
        <color theme="1"/>
        <rFont val="Arial"/>
        <family val="2"/>
      </rPr>
      <t>Besondere Objekte</t>
    </r>
    <r>
      <rPr>
        <sz val="11"/>
        <color theme="1"/>
        <rFont val="Arial"/>
        <family val="2"/>
      </rPr>
      <t xml:space="preserve"> (Aussichtspunkte, archäologische bzw. geologische Bauten u.ä)</t>
    </r>
  </si>
  <si>
    <r>
      <t>·</t>
    </r>
    <r>
      <rPr>
        <sz val="7"/>
        <color theme="1"/>
        <rFont val="Times New Roman"/>
        <family val="1"/>
      </rPr>
      <t xml:space="preserve">         </t>
    </r>
    <r>
      <rPr>
        <b/>
        <sz val="11"/>
        <color theme="1"/>
        <rFont val="Arial"/>
        <family val="2"/>
      </rPr>
      <t>Gewässer Unterhalt</t>
    </r>
    <r>
      <rPr>
        <sz val="11"/>
        <color theme="1"/>
        <rFont val="Arial"/>
        <family val="2"/>
      </rPr>
      <t xml:space="preserve"> (Gerinne, Bäche, Weiher, Wasserfälle)</t>
    </r>
  </si>
  <si>
    <r>
      <t>·</t>
    </r>
    <r>
      <rPr>
        <sz val="7"/>
        <color theme="1"/>
        <rFont val="Times New Roman"/>
        <family val="1"/>
      </rPr>
      <t xml:space="preserve">         </t>
    </r>
    <r>
      <rPr>
        <b/>
        <sz val="11"/>
        <color theme="1"/>
        <rFont val="Arial"/>
        <family val="2"/>
      </rPr>
      <t>Waldbau</t>
    </r>
    <r>
      <rPr>
        <sz val="11"/>
        <color theme="1"/>
        <rFont val="Arial"/>
        <family val="2"/>
      </rPr>
      <t xml:space="preserve"> (Förderung der Artenvielfalt, Biotope, Habitate, Rücksicht auf Ästhetik etc.)</t>
    </r>
  </si>
  <si>
    <r>
      <t>·</t>
    </r>
    <r>
      <rPr>
        <sz val="7"/>
        <color theme="1"/>
        <rFont val="Times New Roman"/>
        <family val="1"/>
      </rPr>
      <t xml:space="preserve">         </t>
    </r>
    <r>
      <rPr>
        <b/>
        <sz val="11"/>
        <color theme="1"/>
        <rFont val="Arial"/>
        <family val="2"/>
      </rPr>
      <t>Naturschutz</t>
    </r>
    <r>
      <rPr>
        <sz val="11"/>
        <color theme="1"/>
        <rFont val="Arial"/>
        <family val="2"/>
      </rPr>
      <t xml:space="preserve"> (Specht-, Fledermausbäume, Totholz, Naturschutzgebiete etc.)</t>
    </r>
  </si>
  <si>
    <r>
      <t>·</t>
    </r>
    <r>
      <rPr>
        <sz val="7"/>
        <color theme="1"/>
        <rFont val="Times New Roman"/>
        <family val="1"/>
      </rPr>
      <t xml:space="preserve">         </t>
    </r>
    <r>
      <rPr>
        <b/>
        <sz val="11"/>
        <color theme="1"/>
        <rFont val="Arial"/>
        <family val="2"/>
      </rPr>
      <t xml:space="preserve">Mehraufwand Holzproduktion </t>
    </r>
    <r>
      <rPr>
        <sz val="11"/>
        <color theme="1"/>
        <rFont val="Arial"/>
        <family val="2"/>
      </rPr>
      <t>(Absperrungen, Kommunikation, Auflagen, Strassenräumungen, Kommissionen, Schlagpflege, Hindernisse im Wald etc.)</t>
    </r>
  </si>
  <si>
    <r>
      <t>·</t>
    </r>
    <r>
      <rPr>
        <sz val="7"/>
        <color theme="1"/>
        <rFont val="Times New Roman"/>
        <family val="1"/>
      </rPr>
      <t xml:space="preserve">         </t>
    </r>
    <r>
      <rPr>
        <b/>
        <sz val="11"/>
        <color theme="1"/>
        <rFont val="Arial"/>
        <family val="2"/>
      </rPr>
      <t xml:space="preserve">Mindererlöse </t>
    </r>
    <r>
      <rPr>
        <sz val="11"/>
        <color theme="1"/>
        <rFont val="Arial"/>
        <family val="2"/>
      </rPr>
      <t>(Schäden durch Mensch und Wild, Unterschutzstellungen etc.)</t>
    </r>
  </si>
  <si>
    <r>
      <t>·</t>
    </r>
    <r>
      <rPr>
        <sz val="7"/>
        <color theme="1"/>
        <rFont val="Times New Roman"/>
        <family val="1"/>
      </rPr>
      <t xml:space="preserve">         </t>
    </r>
    <r>
      <rPr>
        <b/>
        <sz val="11"/>
        <color theme="1"/>
        <rFont val="Arial"/>
        <family val="2"/>
      </rPr>
      <t xml:space="preserve">Öffentlichkeitsarbeit </t>
    </r>
    <r>
      <rPr>
        <sz val="11"/>
        <color theme="1"/>
        <rFont val="Arial"/>
        <family val="2"/>
      </rPr>
      <t>(Infotafeln, Artikel in Zeitschriften, Exkursionen, Info-Veranstaltungen etc.)</t>
    </r>
  </si>
  <si>
    <r>
      <t>·</t>
    </r>
    <r>
      <rPr>
        <sz val="7"/>
        <color theme="1"/>
        <rFont val="Times New Roman"/>
        <family val="1"/>
      </rPr>
      <t xml:space="preserve">         </t>
    </r>
    <r>
      <rPr>
        <b/>
        <sz val="11"/>
        <color theme="1"/>
        <rFont val="Arial"/>
        <family val="2"/>
      </rPr>
      <t xml:space="preserve">Nicht verrechenbare Dienstleistungen </t>
    </r>
    <r>
      <rPr>
        <sz val="11"/>
        <color theme="1"/>
        <rFont val="Arial"/>
        <family val="2"/>
      </rPr>
      <t>(Grundwasserschutz, CO2-Zertifikate, Sauerstoffproduktion, Wasserfilter, attraktive Waldbilder, Klimabeeinflussung etc.)</t>
    </r>
  </si>
  <si>
    <t>Schlussfolgerungen, Fazit</t>
  </si>
  <si>
    <t>Anleitung</t>
  </si>
  <si>
    <r>
      <t>1.</t>
    </r>
    <r>
      <rPr>
        <b/>
        <sz val="12"/>
        <color theme="1"/>
        <rFont val="Times New Roman"/>
        <family val="1"/>
      </rPr>
      <t xml:space="preserve">    </t>
    </r>
    <r>
      <rPr>
        <b/>
        <sz val="12"/>
        <color theme="1"/>
        <rFont val="Arial"/>
        <family val="2"/>
      </rPr>
      <t xml:space="preserve">Pauschale Abrechnung mit der forstlichen Betriebsabrechnung (BAR) </t>
    </r>
  </si>
  <si>
    <t>Nachdem Sie die Einleitung gelesen haben, bitten wir Sie die Grunddaten für den betroffen Waldbesitzer einzutragen.</t>
  </si>
  <si>
    <t>Bei den Zellen, die blau hinterlegt sind, liegt eine Verknüpfung mit dem Datenblatt "Grunddaten" vor.</t>
  </si>
  <si>
    <t>Einleitung zum Leistungskatalog: gemeinwirtschaftliche Leistungen des Waldes</t>
  </si>
  <si>
    <t>Waldrand Typ 1, sehr wertvoll, kantonale Bedeutung</t>
  </si>
  <si>
    <t>Waldrand Typ 2, wertvoll, kommunale Bedeutung</t>
  </si>
  <si>
    <t>Waldrand Typ 3, in Siedlungsnähe</t>
  </si>
  <si>
    <t>Anteil Einwohnergemeinde</t>
  </si>
  <si>
    <t>Anteil Waldeigentümer</t>
  </si>
  <si>
    <t>m3 / ha.</t>
  </si>
  <si>
    <t>Stk./ ha.</t>
  </si>
  <si>
    <t xml:space="preserve">m </t>
  </si>
  <si>
    <t>Schlagpflege (entfernen verletzer Jungbäumchen) 50% der Nutzung</t>
  </si>
  <si>
    <t>Jährlich</t>
  </si>
  <si>
    <r>
      <rPr>
        <sz val="11"/>
        <color theme="1"/>
        <rFont val="Arial"/>
        <family val="2"/>
      </rPr>
      <t>Unser Wald schützt uns vor Steinschlag, Erosion und Lawinen.</t>
    </r>
  </si>
  <si>
    <r>
      <rPr>
        <sz val="11"/>
        <color theme="1"/>
        <rFont val="Arial"/>
        <family val="2"/>
      </rPr>
      <t>Unser Wald</t>
    </r>
    <r>
      <rPr>
        <sz val="7"/>
        <color theme="1"/>
        <rFont val="Times New Roman"/>
        <family val="1"/>
      </rPr>
      <t xml:space="preserve"> </t>
    </r>
    <r>
      <rPr>
        <sz val="11"/>
        <color theme="1"/>
        <rFont val="Arial"/>
        <family val="2"/>
      </rPr>
      <t>produziert für uns einen nachwachsenden Rohstoff (Energie- und Bauträger).</t>
    </r>
  </si>
  <si>
    <r>
      <rPr>
        <sz val="11"/>
        <color theme="1"/>
        <rFont val="Arial"/>
        <family val="2"/>
      </rPr>
      <t>Unser Wald bietet Lebensraum für Fauna und Flora und sichert Biodiversität.</t>
    </r>
  </si>
  <si>
    <r>
      <rPr>
        <sz val="11"/>
        <color theme="1"/>
        <rFont val="Arial"/>
        <family val="2"/>
      </rPr>
      <t>Unser Wald</t>
    </r>
    <r>
      <rPr>
        <sz val="7"/>
        <color theme="1"/>
        <rFont val="Times New Roman"/>
        <family val="1"/>
      </rPr>
      <t> </t>
    </r>
    <r>
      <rPr>
        <sz val="11"/>
        <color theme="1"/>
        <rFont val="Arial"/>
        <family val="2"/>
      </rPr>
      <t>ist Erholungs- und Freizeitpark für die Bevölkerung.</t>
    </r>
  </si>
  <si>
    <r>
      <t>Unser Wald produziert Sauerstoff, reinigt die Luft und das Wasser und speichert C0</t>
    </r>
    <r>
      <rPr>
        <vertAlign val="subscript"/>
        <sz val="11"/>
        <color theme="1"/>
        <rFont val="Arial"/>
        <family val="2"/>
      </rPr>
      <t>2.</t>
    </r>
  </si>
  <si>
    <t xml:space="preserve">Alle diese Leistungen kann unser Wald nur nachhaltig erbringen, wenn er forstlich genutzt bzw. bewirtschaftet wird (sog. "Kielwassertheorie"). Der heutige gute Waldzustand (Vitalität, Artenvielfalt, Begehbarkeit, etc.) ist das Resultat von Investitionen in den letzten Jahrzehnten. Allerdings reicht der Holzerlös  schon lange nicht mehr aus, um diese Bewirtschaftung finanziell sicherzustellen. </t>
  </si>
  <si>
    <t>Dieser Umstand wirft deshalb mehrere Fragen auf: Wie viel gemeinwirtschaftliche Leistungen "verbergen" sich im Wald bzw. in der Bewirtschaftung? Wer bestellt diese Leistungen? Wer hat ein Interesse daran  und ist Nutzniesser? Wer bezahlt dies?</t>
  </si>
  <si>
    <t>Reviere und Waldeigentümer brauchen Vereinbarungen</t>
  </si>
  <si>
    <r>
      <t xml:space="preserve">In den Kantonen BL und BS gibt es in einigen Revieren bzw. bei </t>
    </r>
    <r>
      <rPr>
        <sz val="11"/>
        <color theme="1"/>
        <rFont val="Arial"/>
        <family val="2"/>
      </rPr>
      <t xml:space="preserve">vielen </t>
    </r>
    <r>
      <rPr>
        <sz val="11"/>
        <color theme="1"/>
        <rFont val="Arial"/>
        <family val="2"/>
      </rPr>
      <t xml:space="preserve">Waldeigentümern bereits gut funktionierende, unterschiedliche Lösungsansätze. Von Pauschalbeiträgen bis hin zu gemeinsam erarbeiteten, effektiven Leistungsvereinbarungen mit jährlichem Leistungsausweis ist alles zu finden. Es gibt aber auch Reviere und Waldeigentümer, bei denen noch keine Lösungsansätze vorhanden sind. </t>
    </r>
  </si>
  <si>
    <t>Zwei Arten von Leistungen: auf Bestellung und Folgenutzen aufgrund forstlicher Arbeiten</t>
  </si>
  <si>
    <r>
      <t>Grundsätzlich unterscheiden wir zwischen Leistungen</t>
    </r>
    <r>
      <rPr>
        <sz val="11"/>
        <color theme="1"/>
        <rFont val="Arial"/>
        <family val="2"/>
      </rPr>
      <t>,</t>
    </r>
    <r>
      <rPr>
        <sz val="11"/>
        <color theme="1"/>
        <rFont val="Arial"/>
        <family val="2"/>
      </rPr>
      <t xml:space="preserve"> die bestellt werden können (Rastplatzunterhalt, Unterhalt von Fuss- und Wanderwegen etc.)</t>
    </r>
    <r>
      <rPr>
        <sz val="11"/>
        <color theme="1"/>
        <rFont val="Arial"/>
        <family val="2"/>
      </rPr>
      <t>,</t>
    </r>
    <r>
      <rPr>
        <sz val="11"/>
        <color theme="1"/>
        <rFont val="Arial"/>
        <family val="2"/>
      </rPr>
      <t xml:space="preserve"> und</t>
    </r>
    <r>
      <rPr>
        <sz val="11"/>
        <color theme="1"/>
        <rFont val="Arial"/>
        <family val="2"/>
      </rPr>
      <t xml:space="preserve"> solchen, die sich als</t>
    </r>
    <r>
      <rPr>
        <sz val="11"/>
        <color theme="1"/>
        <rFont val="Arial"/>
        <family val="2"/>
      </rPr>
      <t xml:space="preserve"> sogenannte Folgenutzungen </t>
    </r>
    <r>
      <rPr>
        <sz val="11"/>
        <color theme="1"/>
        <rFont val="Arial"/>
        <family val="2"/>
      </rPr>
      <t>aufgrund von</t>
    </r>
    <r>
      <rPr>
        <sz val="11"/>
        <color theme="1"/>
        <rFont val="Arial"/>
        <family val="2"/>
      </rPr>
      <t xml:space="preserve"> forstlichen Eingriffen</t>
    </r>
    <r>
      <rPr>
        <sz val="11"/>
        <color theme="1"/>
        <rFont val="Arial"/>
        <family val="2"/>
      </rPr>
      <t xml:space="preserve"> ergeben.</t>
    </r>
  </si>
  <si>
    <t>Lösungsansatz Waldwirtschaftsverband beider Basel (WbB): Leistungskatalog</t>
  </si>
  <si>
    <t>Der WbB hat sich mit einem Projektteam der Herausforderung gestellt und sämtliche Leistungen in einem Katalog zusammengefasst.</t>
  </si>
  <si>
    <t>Der Leistungskatalog zeigt grundsätzlich zwei Wege für die Berechnung auf:</t>
  </si>
  <si>
    <r>
      <rPr>
        <sz val="11"/>
        <color theme="1"/>
        <rFont val="Arial"/>
        <family val="2"/>
      </rPr>
      <t>Dieser</t>
    </r>
    <r>
      <rPr>
        <sz val="11"/>
        <color theme="1"/>
        <rFont val="Arial"/>
        <family val="2"/>
      </rPr>
      <t xml:space="preserve"> Lösungsansatz geht davon aus, dass ca. 20% des Gesamtaufwandes der Waldbewirtschaftung gemäss BAR gemeinwirtschaftlicher Natur sind. 20% entspricht einem durchschnittlichen Erfahrungswert in der Schweiz. Befindet sich der Wald in der Nähe der Agglomeration, kann dieser Wert auch höher liegen. Weist also ein Waldeigentümer einen Gesamtaufwand von CHF 100‘000.-- gemäss BAR aus, beträgt der Anteil gemeinwirtschaftlicher Leistungen rund 20‘000.--.</t>
    </r>
  </si>
  <si>
    <r>
      <t>2.</t>
    </r>
    <r>
      <rPr>
        <i/>
        <sz val="7"/>
        <color theme="1"/>
        <rFont val="Times New Roman"/>
        <family val="1"/>
      </rPr>
      <t xml:space="preserve">    </t>
    </r>
    <r>
      <rPr>
        <b/>
        <sz val="12"/>
        <color theme="1"/>
        <rFont val="Arial"/>
        <family val="2"/>
      </rPr>
      <t xml:space="preserve">Leistungskatalog mit Detailauflistung und Zahlenhinterlegung </t>
    </r>
  </si>
  <si>
    <r>
      <t>Bei diesem Lösungsansatz wurden eine grosse Anzahl von Dienstleistungen bzw. forstlichen Mehraufwendungen in einer Tabelle aufgelistet und mit unterschiedlichen Kostenfaktoren (Menge, Fläche, Pauschal oder Aufwand), hinterlegt, so dass letztendlich diese Leistungen in einem Franke</t>
    </r>
    <r>
      <rPr>
        <sz val="11"/>
        <color theme="1"/>
        <rFont val="Arial"/>
        <family val="2"/>
      </rPr>
      <t>n</t>
    </r>
    <r>
      <rPr>
        <sz val="11"/>
        <color theme="1"/>
        <rFont val="Arial"/>
        <family val="2"/>
      </rPr>
      <t>betrag zum Ausdruck kommen. Die Detailleistungen sind in folgenden Bereichen zusammengefasst:</t>
    </r>
  </si>
  <si>
    <r>
      <t xml:space="preserve">Der Vorteil dieser Variante </t>
    </r>
    <r>
      <rPr>
        <sz val="11"/>
        <color theme="1"/>
        <rFont val="Arial"/>
        <family val="2"/>
      </rPr>
      <t>ist</t>
    </r>
    <r>
      <rPr>
        <sz val="11"/>
        <color theme="1"/>
        <rFont val="Arial"/>
        <family val="2"/>
      </rPr>
      <t>, dass sämtliche Leistungen minutiös ausgewiesen werden. Der Nachteil ist sicherlich die zeitaufwändige Erarbeitung der Grundzahlen.</t>
    </r>
  </si>
  <si>
    <t xml:space="preserve">Welche Lösung auch immer zur Anwendung gelangt: Es ist wichtig, dass sich die Verhandlungspartner klar darüber sind, was zu welchem Preis zu haben ist bzw. welche Leistungen welchen Wert darstellen. Für die nachhaltige Bewirtschaftung des Waldes und die langfristige Sicherung der Finanzen ist dieser Prozess aus Sicht des WbB unumgänglich. Es muss auch definiert werden, wem allfällige Zahlungen zugesprochen werden. Dies können sowohl der Waldeigentümer, der Forstbetrieb oder allenfalls beide sein. </t>
  </si>
  <si>
    <t>An dieser Stelle möchten wir darauf hinweisen, dass es dem Verband nicht darum geht, mit diesen Geldmitteln gewisse Strukturen zu erhalten. Vielmehr sollen erbrachte Leistungen abgegolten werden, welche bis anhin kostenlos oder durch Quersubventionierungen oder andere Finanzierungsquellen sichergestellt wurden. Die Forstbetriebe im Verbandsgebiet erbringen in jedem Fall Dienstleistungen, welche in einem sehr guten Preis-Leistungsverhältnis stehen und die Waldeigentümer stellen ihr Eigentum gerne der Allgemeinheit zur Verfügung. Andere Lösungen dürften in jeden Fall Mehrkosten bedeuten. Diese Aspekte sind bei allfälligen Verhandlungen auf jeden Fall zu berücksichtigen.</t>
  </si>
  <si>
    <r>
      <t>Die vorliegende Excelltabele</t>
    </r>
    <r>
      <rPr>
        <b/>
        <sz val="10"/>
        <color theme="1"/>
        <rFont val="Arial"/>
        <family val="2"/>
      </rPr>
      <t xml:space="preserve"> "Leistungskatalog.xlsx"</t>
    </r>
    <r>
      <rPr>
        <sz val="10"/>
        <color theme="1"/>
        <rFont val="Arial"/>
        <family val="2"/>
      </rPr>
      <t xml:space="preserve"> hat neben dem Datenblatt zur Einleitung, ein Datenblatt mit den Anleitungen, ein Datenblatt mit den Grunddaten und jeweils pro Leistungsgruppe ein separates Datenblatt.</t>
    </r>
  </si>
  <si>
    <r>
      <t xml:space="preserve">Anschliessend können Sie die weiteren Daten bei der jeweiligen Leistungsgruppe eingeben, falls sie nicht automatisch berechnet werden. Bei allen Zellen </t>
    </r>
    <r>
      <rPr>
        <b/>
        <sz val="10"/>
        <color rgb="FFFF0000"/>
        <rFont val="Arial"/>
        <family val="2"/>
      </rPr>
      <t>mit roter Schrift</t>
    </r>
    <r>
      <rPr>
        <sz val="10"/>
        <color theme="1"/>
        <rFont val="Arial"/>
        <family val="2"/>
      </rPr>
      <t xml:space="preserve"> können Sie ihre Vorschläge eingeben.</t>
    </r>
  </si>
  <si>
    <r>
      <t xml:space="preserve">Überall, wo die Schrift schwarz ist, ist die Zelle gegen Änderungen geschützt, um versehentliche Eingaben zu verhindern. Sie können diesen Zellschutz einfach aufheben, in dem Sie die Option </t>
    </r>
    <r>
      <rPr>
        <i/>
        <sz val="10"/>
        <color theme="1"/>
        <rFont val="Arial"/>
        <family val="2"/>
      </rPr>
      <t>"Blattschutz aufheben"</t>
    </r>
    <r>
      <rPr>
        <sz val="10"/>
        <color theme="1"/>
        <rFont val="Arial"/>
        <family val="2"/>
      </rPr>
      <t xml:space="preserve"> im Menu </t>
    </r>
    <r>
      <rPr>
        <i/>
        <sz val="10"/>
        <color theme="1"/>
        <rFont val="Arial"/>
        <family val="2"/>
      </rPr>
      <t>"Überprüfen"</t>
    </r>
    <r>
      <rPr>
        <sz val="10"/>
        <color theme="1"/>
        <rFont val="Arial"/>
        <family val="2"/>
      </rPr>
      <t xml:space="preserve"> anklicken.</t>
    </r>
  </si>
  <si>
    <t>Waldfläche übrige Öffentliche und Private</t>
  </si>
  <si>
    <t>Jährlich zu pflegende Jungwaldfläche</t>
  </si>
  <si>
    <t>Jährliche Holznutzung (Hiebsatz)</t>
  </si>
  <si>
    <t>Waldstrassen (Lkw tauglich)</t>
  </si>
  <si>
    <t>Weiher, Tümpel Typ 1, Bedeutung kantonal</t>
  </si>
  <si>
    <t>Weiher, Tümpel Typ 2, Bedeutung kommunal</t>
  </si>
  <si>
    <t>Gerinne und kleine Bäche</t>
  </si>
  <si>
    <t>Bäche und Flüsse</t>
  </si>
  <si>
    <t>Wegunterhalt periodisch (Erneuern Verschleissschicht, Löcher)</t>
  </si>
  <si>
    <t>Wegunterhalt laufend (Schächte nd Querabschläge reinigen etc.)</t>
  </si>
  <si>
    <t>Folgenutzen pro Rastplatz (Flächennutzung)</t>
  </si>
  <si>
    <t>Pro Einheit</t>
  </si>
  <si>
    <t>Nach Situation</t>
  </si>
  <si>
    <t>Rastplatzunterhalt (Bänke, Feuerstellen, Schnitzel, Mergel etc.)</t>
  </si>
  <si>
    <t>Unterhalt Gerinne und kleine Bäche</t>
  </si>
  <si>
    <t>Unterhalt Bäche und Flüsse</t>
  </si>
  <si>
    <t>Weiher und Tümpel ,Typ 1 kantonal</t>
  </si>
  <si>
    <t>Weiher und Tümpel ,Typ 2 kommunal</t>
  </si>
  <si>
    <t>Baumbestand auflockern entlang Wegen/Sicherheit (10 Jahresrhythmus)</t>
  </si>
  <si>
    <t>Erweiterte Artenvielfalt (Zusatzbestellungen)</t>
  </si>
  <si>
    <t>Schäden am Jungwuchs durch Wild, ganze Waldfläche</t>
  </si>
  <si>
    <t>Musterdorf</t>
  </si>
  <si>
    <t>BG Musterdorf</t>
  </si>
  <si>
    <t>Mindererträge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</si>
</sst>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Fr.&quot;\ * #,##0.00_ ;_ &quot;Fr.&quot;\ * \-#,##0.00_ ;_ &quot;Fr.&quot;\ * &quot;-&quot;??_ ;_ @_ "/>
    <numFmt numFmtId="164" formatCode="&quot;Fr.&quot;\ #,##0.00"/>
  </numFmts>
  <fonts count="27"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rgb="FFFF0000"/>
      <name val="Calibri"/>
      <family val="2"/>
      <scheme val="minor"/>
    </font>
    <font>
      <b/>
      <sz val="10"/>
      <color indexed="8"/>
      <name val="Arial"/>
      <family val="2"/>
    </font>
    <font>
      <sz val="10"/>
      <color indexed="8"/>
      <name val="Arial"/>
      <family val="2"/>
    </font>
    <font>
      <sz val="10"/>
      <color theme="1"/>
      <name val="Arial"/>
      <family val="2"/>
    </font>
    <font>
      <b/>
      <sz val="10"/>
      <color theme="1"/>
      <name val="Arial"/>
      <family val="2"/>
    </font>
    <font>
      <sz val="10"/>
      <color rgb="FFFF0000"/>
      <name val="Arial"/>
      <family val="2"/>
    </font>
    <font>
      <sz val="10"/>
      <name val="Arial"/>
      <family val="2"/>
    </font>
    <font>
      <b/>
      <sz val="10"/>
      <name val="Arial"/>
      <family val="2"/>
    </font>
    <font>
      <b/>
      <sz val="12"/>
      <color indexed="8"/>
      <name val="Arial"/>
      <family val="2"/>
    </font>
    <font>
      <sz val="12"/>
      <color theme="1"/>
      <name val="Arial"/>
      <family val="2"/>
    </font>
    <font>
      <sz val="10"/>
      <color rgb="FF00B0F0"/>
      <name val="Arial"/>
      <family val="2"/>
    </font>
    <font>
      <b/>
      <sz val="16"/>
      <color theme="1"/>
      <name val="Arial"/>
      <family val="2"/>
    </font>
    <font>
      <b/>
      <sz val="12"/>
      <color theme="1"/>
      <name val="Arial"/>
      <family val="2"/>
    </font>
    <font>
      <sz val="10"/>
      <color theme="0" tint="-0.34998626667073579"/>
      <name val="Arial"/>
      <family val="2"/>
    </font>
    <font>
      <b/>
      <sz val="11"/>
      <color theme="1"/>
      <name val="Arial"/>
      <family val="2"/>
    </font>
    <font>
      <b/>
      <sz val="10"/>
      <color rgb="FFFF0000"/>
      <name val="Arial"/>
      <family val="2"/>
    </font>
    <font>
      <b/>
      <sz val="14"/>
      <color theme="1"/>
      <name val="Arial"/>
      <family val="2"/>
    </font>
    <font>
      <sz val="11"/>
      <color theme="1"/>
      <name val="Symbol"/>
      <family val="1"/>
      <charset val="2"/>
    </font>
    <font>
      <sz val="7"/>
      <color theme="1"/>
      <name val="Times New Roman"/>
      <family val="1"/>
    </font>
    <font>
      <vertAlign val="subscript"/>
      <sz val="11"/>
      <color theme="1"/>
      <name val="Arial"/>
      <family val="2"/>
    </font>
    <font>
      <i/>
      <sz val="7"/>
      <color theme="1"/>
      <name val="Times New Roman"/>
      <family val="1"/>
    </font>
    <font>
      <b/>
      <sz val="12"/>
      <color theme="1"/>
      <name val="Times New Roman"/>
      <family val="1"/>
    </font>
    <font>
      <i/>
      <sz val="10"/>
      <color theme="1"/>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59">
    <xf numFmtId="0" fontId="0" fillId="0" borderId="0" xfId="0"/>
    <xf numFmtId="0" fontId="0" fillId="0" borderId="6" xfId="0" applyBorder="1"/>
    <xf numFmtId="0" fontId="6" fillId="0" borderId="0" xfId="0" applyFont="1" applyBorder="1"/>
    <xf numFmtId="0" fontId="7" fillId="0" borderId="6" xfId="0" applyFont="1" applyBorder="1" applyAlignment="1">
      <alignment horizontal="center"/>
    </xf>
    <xf numFmtId="9" fontId="7" fillId="0" borderId="6" xfId="2" applyFont="1" applyBorder="1" applyAlignment="1">
      <alignment horizontal="center"/>
    </xf>
    <xf numFmtId="44" fontId="7" fillId="0" borderId="6" xfId="1" applyFont="1" applyBorder="1" applyAlignment="1">
      <alignment horizontal="center"/>
    </xf>
    <xf numFmtId="44" fontId="7" fillId="0" borderId="7" xfId="1" applyFont="1" applyBorder="1" applyAlignment="1">
      <alignment horizontal="center"/>
    </xf>
    <xf numFmtId="0" fontId="6" fillId="0" borderId="0" xfId="0" applyFont="1" applyFill="1" applyBorder="1"/>
    <xf numFmtId="2" fontId="6" fillId="0" borderId="0" xfId="0" applyNumberFormat="1" applyFont="1" applyBorder="1"/>
    <xf numFmtId="0" fontId="5" fillId="0" borderId="2" xfId="0" applyFont="1" applyBorder="1" applyAlignment="1">
      <alignment horizontal="center"/>
    </xf>
    <xf numFmtId="0" fontId="5" fillId="0" borderId="4" xfId="0" applyFont="1" applyBorder="1"/>
    <xf numFmtId="0" fontId="5" fillId="0" borderId="12" xfId="0" applyFont="1" applyBorder="1" applyAlignment="1">
      <alignment horizontal="left"/>
    </xf>
    <xf numFmtId="0" fontId="7" fillId="0" borderId="4" xfId="0" applyFont="1" applyBorder="1"/>
    <xf numFmtId="2" fontId="7" fillId="0" borderId="6" xfId="0" applyNumberFormat="1" applyFont="1" applyBorder="1"/>
    <xf numFmtId="0" fontId="7" fillId="0" borderId="0" xfId="0" applyFont="1" applyBorder="1"/>
    <xf numFmtId="0" fontId="7" fillId="0" borderId="6" xfId="0" applyFont="1" applyBorder="1"/>
    <xf numFmtId="0" fontId="7" fillId="0" borderId="6" xfId="0" applyFont="1" applyFill="1" applyBorder="1"/>
    <xf numFmtId="0" fontId="7" fillId="0" borderId="0" xfId="0" applyFont="1" applyFill="1" applyBorder="1"/>
    <xf numFmtId="0" fontId="7" fillId="0" borderId="8" xfId="0" applyFont="1" applyBorder="1"/>
    <xf numFmtId="0" fontId="7" fillId="0" borderId="0" xfId="0" applyFont="1"/>
    <xf numFmtId="0" fontId="8" fillId="0" borderId="0" xfId="0" applyFont="1"/>
    <xf numFmtId="0" fontId="8" fillId="0" borderId="4" xfId="0" applyFont="1" applyBorder="1"/>
    <xf numFmtId="44" fontId="8" fillId="0" borderId="4" xfId="0" applyNumberFormat="1" applyFont="1" applyBorder="1"/>
    <xf numFmtId="0" fontId="8" fillId="0" borderId="4" xfId="0" applyFont="1" applyBorder="1" applyAlignment="1">
      <alignment horizontal="left"/>
    </xf>
    <xf numFmtId="0" fontId="8" fillId="0" borderId="4" xfId="0" applyFont="1" applyBorder="1" applyAlignment="1">
      <alignment horizontal="right"/>
    </xf>
    <xf numFmtId="0" fontId="7" fillId="0" borderId="0" xfId="0" applyFont="1" applyAlignment="1">
      <alignment horizontal="right"/>
    </xf>
    <xf numFmtId="44" fontId="5" fillId="0" borderId="4" xfId="0" applyNumberFormat="1" applyFont="1" applyBorder="1" applyAlignment="1">
      <alignment horizontal="center"/>
    </xf>
    <xf numFmtId="0" fontId="11" fillId="0" borderId="4" xfId="0" applyFont="1" applyBorder="1"/>
    <xf numFmtId="0" fontId="12" fillId="0" borderId="4" xfId="0" applyFont="1" applyBorder="1"/>
    <xf numFmtId="0" fontId="13" fillId="0" borderId="0" xfId="0" applyFont="1"/>
    <xf numFmtId="0" fontId="12"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44" fontId="5" fillId="0" borderId="0" xfId="0" applyNumberFormat="1" applyFont="1" applyBorder="1" applyAlignment="1">
      <alignment horizontal="center"/>
    </xf>
    <xf numFmtId="0" fontId="5" fillId="0" borderId="0" xfId="0" applyFont="1" applyBorder="1"/>
    <xf numFmtId="0" fontId="8" fillId="0" borderId="0" xfId="0" applyFont="1" applyBorder="1"/>
    <xf numFmtId="0" fontId="12" fillId="0" borderId="0" xfId="0" applyFont="1" applyBorder="1"/>
    <xf numFmtId="0" fontId="13" fillId="0" borderId="0" xfId="0" applyFont="1" applyBorder="1"/>
    <xf numFmtId="0" fontId="7" fillId="0" borderId="7" xfId="0" applyFont="1" applyBorder="1" applyAlignment="1">
      <alignment horizontal="center"/>
    </xf>
    <xf numFmtId="164" fontId="7" fillId="0" borderId="7" xfId="0" applyNumberFormat="1" applyFont="1" applyBorder="1" applyAlignment="1">
      <alignment horizontal="center"/>
    </xf>
    <xf numFmtId="44" fontId="7" fillId="0" borderId="4" xfId="1" applyFont="1" applyBorder="1" applyAlignment="1">
      <alignment horizontal="center"/>
    </xf>
    <xf numFmtId="0" fontId="14" fillId="0" borderId="7" xfId="0" applyFont="1" applyBorder="1" applyAlignment="1">
      <alignment horizontal="center"/>
    </xf>
    <xf numFmtId="2" fontId="7" fillId="0" borderId="1" xfId="0" applyNumberFormat="1" applyFont="1" applyBorder="1"/>
    <xf numFmtId="0" fontId="14" fillId="0" borderId="1" xfId="0" applyFont="1" applyBorder="1"/>
    <xf numFmtId="0" fontId="6" fillId="0" borderId="1" xfId="0" applyFont="1" applyFill="1" applyBorder="1"/>
    <xf numFmtId="44" fontId="7" fillId="0" borderId="1" xfId="1" applyFont="1" applyBorder="1" applyAlignment="1">
      <alignment horizontal="center"/>
    </xf>
    <xf numFmtId="0" fontId="12" fillId="0" borderId="12" xfId="0" applyFont="1" applyBorder="1" applyAlignment="1">
      <alignment horizontal="left"/>
    </xf>
    <xf numFmtId="0" fontId="7" fillId="0" borderId="0" xfId="0" applyFont="1" applyAlignment="1">
      <alignment horizontal="center"/>
    </xf>
    <xf numFmtId="0" fontId="8" fillId="0" borderId="4" xfId="0" applyFont="1" applyBorder="1" applyAlignment="1">
      <alignment horizontal="center"/>
    </xf>
    <xf numFmtId="0" fontId="7" fillId="0" borderId="11" xfId="0" applyFont="1" applyFill="1" applyBorder="1"/>
    <xf numFmtId="0" fontId="7" fillId="0" borderId="6" xfId="0"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lignment horizontal="center"/>
    </xf>
    <xf numFmtId="0" fontId="12" fillId="0" borderId="0" xfId="0" applyFont="1" applyFill="1" applyBorder="1" applyAlignment="1">
      <alignment horizontal="left"/>
    </xf>
    <xf numFmtId="0" fontId="8" fillId="0" borderId="4" xfId="0" applyFont="1" applyFill="1" applyBorder="1"/>
    <xf numFmtId="0" fontId="7" fillId="0" borderId="0" xfId="0" applyFont="1" applyFill="1"/>
    <xf numFmtId="0" fontId="15" fillId="0" borderId="0" xfId="0" applyFont="1"/>
    <xf numFmtId="0" fontId="15" fillId="0" borderId="0" xfId="0" applyFont="1" applyAlignment="1">
      <alignment horizontal="right"/>
    </xf>
    <xf numFmtId="0" fontId="8" fillId="0" borderId="0" xfId="0" applyFont="1" applyAlignment="1">
      <alignment horizontal="right"/>
    </xf>
    <xf numFmtId="44" fontId="8" fillId="0" borderId="0" xfId="0" applyNumberFormat="1" applyFont="1"/>
    <xf numFmtId="0" fontId="7" fillId="0" borderId="9" xfId="0" applyFont="1" applyBorder="1"/>
    <xf numFmtId="0" fontId="7" fillId="0" borderId="7" xfId="0" applyFont="1" applyBorder="1"/>
    <xf numFmtId="0" fontId="7" fillId="0" borderId="10" xfId="0" applyFont="1" applyBorder="1"/>
    <xf numFmtId="44" fontId="7" fillId="0" borderId="6" xfId="0" applyNumberFormat="1" applyFont="1" applyBorder="1"/>
    <xf numFmtId="44" fontId="7" fillId="0" borderId="8" xfId="0" applyNumberFormat="1" applyFont="1" applyBorder="1"/>
    <xf numFmtId="0" fontId="8" fillId="0" borderId="8" xfId="0" applyFont="1" applyBorder="1"/>
    <xf numFmtId="0" fontId="8" fillId="0" borderId="14" xfId="0" applyFont="1" applyBorder="1"/>
    <xf numFmtId="44" fontId="8" fillId="0" borderId="15" xfId="0" applyNumberFormat="1" applyFont="1" applyBorder="1"/>
    <xf numFmtId="0" fontId="8" fillId="0" borderId="13" xfId="0" applyFont="1" applyBorder="1"/>
    <xf numFmtId="0" fontId="8" fillId="0" borderId="15" xfId="0" applyFont="1" applyBorder="1"/>
    <xf numFmtId="0" fontId="17" fillId="0" borderId="0" xfId="0" applyFont="1"/>
    <xf numFmtId="44" fontId="17" fillId="0" borderId="0" xfId="0" applyNumberFormat="1" applyFont="1"/>
    <xf numFmtId="3" fontId="5" fillId="0" borderId="0" xfId="0" applyNumberFormat="1" applyFont="1" applyBorder="1" applyAlignment="1">
      <alignment horizontal="right"/>
    </xf>
    <xf numFmtId="3" fontId="12" fillId="0" borderId="0" xfId="0" applyNumberFormat="1" applyFont="1" applyBorder="1" applyAlignment="1">
      <alignment horizontal="right"/>
    </xf>
    <xf numFmtId="3" fontId="11" fillId="0" borderId="4" xfId="0" applyNumberFormat="1" applyFont="1" applyBorder="1" applyAlignment="1">
      <alignment horizontal="right"/>
    </xf>
    <xf numFmtId="3" fontId="7" fillId="0" borderId="0" xfId="0" applyNumberFormat="1" applyFont="1" applyAlignment="1">
      <alignment horizontal="right"/>
    </xf>
    <xf numFmtId="0" fontId="8" fillId="0" borderId="9" xfId="0" applyFont="1" applyBorder="1"/>
    <xf numFmtId="3" fontId="10" fillId="2" borderId="7" xfId="0" applyNumberFormat="1" applyFont="1" applyFill="1" applyBorder="1" applyAlignment="1" applyProtection="1">
      <alignment horizontal="right"/>
    </xf>
    <xf numFmtId="0" fontId="7" fillId="4" borderId="1" xfId="0" applyFont="1" applyFill="1" applyBorder="1" applyProtection="1"/>
    <xf numFmtId="44" fontId="5" fillId="4" borderId="2" xfId="1" applyFont="1" applyFill="1" applyBorder="1" applyAlignment="1" applyProtection="1">
      <alignment horizontal="left" vertical="center" wrapText="1"/>
    </xf>
    <xf numFmtId="0" fontId="8" fillId="4" borderId="1" xfId="0" applyFont="1" applyFill="1" applyBorder="1" applyAlignment="1" applyProtection="1">
      <alignment horizontal="left" vertical="center"/>
    </xf>
    <xf numFmtId="0" fontId="6" fillId="3" borderId="4"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xf>
    <xf numFmtId="44" fontId="7" fillId="3" borderId="5" xfId="1" applyFont="1" applyFill="1" applyBorder="1" applyAlignment="1" applyProtection="1">
      <alignment horizontal="center" vertical="top" wrapText="1"/>
    </xf>
    <xf numFmtId="0" fontId="9" fillId="0" borderId="6" xfId="0" applyFont="1" applyBorder="1" applyAlignment="1" applyProtection="1">
      <alignment horizontal="center"/>
      <protection locked="0"/>
    </xf>
    <xf numFmtId="0" fontId="9" fillId="0" borderId="6" xfId="0" applyFont="1" applyBorder="1" applyProtection="1">
      <protection locked="0"/>
    </xf>
    <xf numFmtId="3" fontId="7" fillId="3" borderId="5" xfId="0" applyNumberFormat="1" applyFont="1" applyFill="1" applyBorder="1" applyAlignment="1" applyProtection="1">
      <alignment horizontal="center" vertical="top" wrapText="1"/>
    </xf>
    <xf numFmtId="164" fontId="7" fillId="3" borderId="5" xfId="0" applyNumberFormat="1" applyFont="1" applyFill="1" applyBorder="1" applyAlignment="1" applyProtection="1">
      <alignment horizontal="center" vertical="top" wrapText="1"/>
    </xf>
    <xf numFmtId="0" fontId="7" fillId="3" borderId="4" xfId="0" applyFont="1" applyFill="1" applyBorder="1" applyAlignment="1" applyProtection="1">
      <alignment horizontal="center" vertical="top"/>
    </xf>
    <xf numFmtId="0" fontId="7" fillId="3" borderId="2" xfId="0" applyFont="1" applyFill="1" applyBorder="1" applyAlignment="1" applyProtection="1">
      <alignment horizontal="center" vertical="top"/>
    </xf>
    <xf numFmtId="9" fontId="9" fillId="5" borderId="6" xfId="2" applyFont="1" applyFill="1" applyBorder="1" applyAlignment="1" applyProtection="1">
      <alignment horizontal="center"/>
      <protection locked="0"/>
    </xf>
    <xf numFmtId="44" fontId="7" fillId="5" borderId="6" xfId="1" applyFont="1" applyFill="1" applyBorder="1" applyAlignment="1">
      <alignment horizontal="center"/>
    </xf>
    <xf numFmtId="44" fontId="5" fillId="5" borderId="4" xfId="0" applyNumberFormat="1" applyFont="1" applyFill="1" applyBorder="1" applyAlignment="1">
      <alignment horizontal="center"/>
    </xf>
    <xf numFmtId="9" fontId="7" fillId="5" borderId="6" xfId="2" applyFont="1" applyFill="1" applyBorder="1" applyAlignment="1">
      <alignment horizontal="center"/>
    </xf>
    <xf numFmtId="0" fontId="8" fillId="5" borderId="4" xfId="0" applyFont="1" applyFill="1" applyBorder="1"/>
    <xf numFmtId="44" fontId="8" fillId="5" borderId="4" xfId="0" applyNumberFormat="1" applyFont="1" applyFill="1" applyBorder="1"/>
    <xf numFmtId="9" fontId="7" fillId="6" borderId="6" xfId="2" applyFont="1" applyFill="1" applyBorder="1" applyAlignment="1" applyProtection="1">
      <alignment horizontal="center"/>
    </xf>
    <xf numFmtId="44" fontId="7" fillId="6" borderId="7" xfId="1" applyFont="1" applyFill="1" applyBorder="1" applyAlignment="1">
      <alignment horizontal="center"/>
    </xf>
    <xf numFmtId="0" fontId="5" fillId="6" borderId="2" xfId="0" applyFont="1" applyFill="1" applyBorder="1" applyAlignment="1">
      <alignment horizontal="center"/>
    </xf>
    <xf numFmtId="44" fontId="5" fillId="6" borderId="4" xfId="0" applyNumberFormat="1" applyFont="1" applyFill="1" applyBorder="1" applyAlignment="1">
      <alignment horizontal="center"/>
    </xf>
    <xf numFmtId="9" fontId="7" fillId="6" borderId="6" xfId="2" applyFont="1" applyFill="1" applyBorder="1" applyAlignment="1">
      <alignment horizontal="center"/>
    </xf>
    <xf numFmtId="0" fontId="8" fillId="6" borderId="4" xfId="0" applyFont="1" applyFill="1" applyBorder="1"/>
    <xf numFmtId="44" fontId="8" fillId="6" borderId="4" xfId="0" applyNumberFormat="1" applyFont="1" applyFill="1" applyBorder="1"/>
    <xf numFmtId="44" fontId="7" fillId="6" borderId="6" xfId="0" applyNumberFormat="1" applyFont="1" applyFill="1" applyBorder="1"/>
    <xf numFmtId="44" fontId="7" fillId="6" borderId="8" xfId="0" applyNumberFormat="1" applyFont="1" applyFill="1" applyBorder="1"/>
    <xf numFmtId="44" fontId="8" fillId="6" borderId="15" xfId="0" applyNumberFormat="1" applyFont="1" applyFill="1" applyBorder="1"/>
    <xf numFmtId="44" fontId="8" fillId="6" borderId="0" xfId="0" applyNumberFormat="1" applyFont="1" applyFill="1"/>
    <xf numFmtId="44" fontId="7" fillId="5" borderId="6" xfId="0" applyNumberFormat="1" applyFont="1" applyFill="1" applyBorder="1"/>
    <xf numFmtId="44" fontId="7" fillId="5" borderId="8" xfId="0" applyNumberFormat="1" applyFont="1" applyFill="1" applyBorder="1"/>
    <xf numFmtId="44" fontId="8" fillId="5" borderId="15" xfId="0" applyNumberFormat="1" applyFont="1" applyFill="1" applyBorder="1"/>
    <xf numFmtId="44" fontId="8" fillId="5" borderId="0" xfId="0" applyNumberFormat="1" applyFont="1" applyFill="1"/>
    <xf numFmtId="0" fontId="16" fillId="0" borderId="9" xfId="0" applyFont="1" applyBorder="1" applyAlignment="1">
      <alignment horizontal="left"/>
    </xf>
    <xf numFmtId="2" fontId="7" fillId="0" borderId="6" xfId="0" applyNumberFormat="1" applyFont="1" applyFill="1" applyBorder="1"/>
    <xf numFmtId="3" fontId="10" fillId="2" borderId="7" xfId="0" applyNumberFormat="1" applyFont="1" applyFill="1" applyBorder="1" applyAlignment="1">
      <alignment horizontal="right"/>
    </xf>
    <xf numFmtId="3" fontId="9" fillId="0" borderId="7" xfId="0" applyNumberFormat="1" applyFont="1" applyBorder="1" applyAlignment="1" applyProtection="1">
      <alignment horizontal="right"/>
      <protection locked="0"/>
    </xf>
    <xf numFmtId="164" fontId="9" fillId="0" borderId="7" xfId="0" applyNumberFormat="1" applyFont="1" applyBorder="1" applyAlignment="1">
      <alignment horizontal="center"/>
    </xf>
    <xf numFmtId="44" fontId="7" fillId="5" borderId="6" xfId="1" applyFont="1" applyFill="1" applyBorder="1" applyAlignment="1" applyProtection="1">
      <alignment horizontal="center"/>
    </xf>
    <xf numFmtId="44" fontId="7" fillId="6" borderId="7" xfId="1" applyFont="1" applyFill="1" applyBorder="1" applyAlignment="1" applyProtection="1">
      <alignment horizontal="center"/>
    </xf>
    <xf numFmtId="44" fontId="7" fillId="0" borderId="7" xfId="1" applyFont="1" applyBorder="1" applyAlignment="1" applyProtection="1">
      <alignment horizontal="center"/>
    </xf>
    <xf numFmtId="44" fontId="8" fillId="5" borderId="4" xfId="0" applyNumberFormat="1" applyFont="1" applyFill="1" applyBorder="1" applyProtection="1"/>
    <xf numFmtId="0" fontId="8" fillId="6" borderId="4" xfId="0" applyFont="1" applyFill="1" applyBorder="1" applyProtection="1"/>
    <xf numFmtId="44" fontId="8" fillId="6" borderId="4" xfId="0" applyNumberFormat="1" applyFont="1" applyFill="1" applyBorder="1" applyProtection="1"/>
    <xf numFmtId="44" fontId="8" fillId="0" borderId="4" xfId="0" applyNumberFormat="1" applyFont="1" applyBorder="1" applyProtection="1"/>
    <xf numFmtId="0" fontId="7" fillId="0" borderId="6" xfId="0" applyFont="1" applyBorder="1" applyProtection="1">
      <protection locked="0"/>
    </xf>
    <xf numFmtId="2" fontId="7" fillId="0" borderId="6" xfId="0" applyNumberFormat="1" applyFont="1" applyBorder="1" applyProtection="1"/>
    <xf numFmtId="0" fontId="7" fillId="0" borderId="0" xfId="0" applyFont="1" applyBorder="1" applyProtection="1"/>
    <xf numFmtId="0" fontId="7" fillId="0" borderId="6" xfId="0" applyFont="1" applyBorder="1" applyProtection="1"/>
    <xf numFmtId="0" fontId="6" fillId="0" borderId="0" xfId="0" applyFont="1" applyBorder="1" applyProtection="1"/>
    <xf numFmtId="0" fontId="7" fillId="0" borderId="0" xfId="0" applyFont="1" applyFill="1" applyBorder="1" applyProtection="1"/>
    <xf numFmtId="0" fontId="7" fillId="0" borderId="6" xfId="0" applyFont="1" applyFill="1" applyBorder="1" applyProtection="1"/>
    <xf numFmtId="0" fontId="6" fillId="0" borderId="0" xfId="0" applyFont="1" applyFill="1" applyBorder="1" applyProtection="1"/>
    <xf numFmtId="2" fontId="7" fillId="0" borderId="0" xfId="0" applyNumberFormat="1" applyFont="1" applyBorder="1" applyProtection="1"/>
    <xf numFmtId="2" fontId="6" fillId="0" borderId="0" xfId="0" applyNumberFormat="1" applyFont="1" applyBorder="1" applyProtection="1"/>
    <xf numFmtId="0" fontId="8" fillId="0" borderId="4" xfId="0" applyFont="1" applyBorder="1" applyAlignment="1" applyProtection="1">
      <alignment horizontal="left"/>
    </xf>
    <xf numFmtId="0" fontId="8" fillId="0" borderId="4" xfId="0" applyFont="1" applyBorder="1" applyProtection="1"/>
    <xf numFmtId="0" fontId="7" fillId="0" borderId="6" xfId="0" applyFont="1" applyBorder="1" applyAlignment="1" applyProtection="1">
      <alignment horizontal="center"/>
      <protection locked="0"/>
    </xf>
    <xf numFmtId="0" fontId="9" fillId="0" borderId="4" xfId="0" applyFont="1" applyBorder="1" applyProtection="1">
      <protection locked="0"/>
    </xf>
    <xf numFmtId="0" fontId="19" fillId="0" borderId="4" xfId="0" applyFont="1" applyBorder="1" applyProtection="1">
      <protection locked="0"/>
    </xf>
    <xf numFmtId="44" fontId="5" fillId="5" borderId="4" xfId="0" applyNumberFormat="1" applyFont="1" applyFill="1" applyBorder="1" applyAlignment="1" applyProtection="1">
      <alignment horizontal="center"/>
    </xf>
    <xf numFmtId="0" fontId="5" fillId="6" borderId="2" xfId="0" applyFont="1" applyFill="1" applyBorder="1" applyAlignment="1" applyProtection="1">
      <alignment horizontal="center"/>
    </xf>
    <xf numFmtId="44" fontId="5" fillId="6" borderId="4" xfId="0" applyNumberFormat="1" applyFont="1" applyFill="1" applyBorder="1" applyAlignment="1" applyProtection="1">
      <alignment horizontal="center"/>
    </xf>
    <xf numFmtId="44" fontId="5" fillId="0" borderId="4" xfId="0" applyNumberFormat="1" applyFont="1" applyBorder="1" applyAlignment="1" applyProtection="1">
      <alignment horizontal="center"/>
    </xf>
    <xf numFmtId="164" fontId="9" fillId="0" borderId="7" xfId="0" applyNumberFormat="1" applyFont="1" applyBorder="1" applyAlignment="1" applyProtection="1">
      <alignment horizontal="center"/>
      <protection locked="0"/>
    </xf>
    <xf numFmtId="0" fontId="7" fillId="0" borderId="0" xfId="0" applyFont="1" applyProtection="1"/>
    <xf numFmtId="0" fontId="12" fillId="0" borderId="4" xfId="0" applyFont="1" applyBorder="1" applyProtection="1"/>
    <xf numFmtId="0" fontId="13" fillId="0" borderId="0" xfId="0" applyFont="1" applyProtection="1"/>
    <xf numFmtId="0" fontId="5" fillId="0" borderId="4" xfId="0" applyFont="1" applyBorder="1" applyProtection="1"/>
    <xf numFmtId="0" fontId="5" fillId="0" borderId="12" xfId="0" applyFont="1" applyBorder="1" applyAlignment="1" applyProtection="1">
      <alignment horizontal="left"/>
    </xf>
    <xf numFmtId="0" fontId="5" fillId="0" borderId="2" xfId="0" applyFont="1" applyBorder="1" applyAlignment="1" applyProtection="1">
      <alignment horizontal="center"/>
    </xf>
    <xf numFmtId="3" fontId="5" fillId="0" borderId="2" xfId="0" applyNumberFormat="1" applyFont="1" applyBorder="1" applyAlignment="1" applyProtection="1">
      <alignment horizontal="right"/>
    </xf>
    <xf numFmtId="0" fontId="5" fillId="5" borderId="2" xfId="0" applyFont="1" applyFill="1" applyBorder="1" applyAlignment="1" applyProtection="1">
      <alignment horizontal="center"/>
    </xf>
    <xf numFmtId="0" fontId="9" fillId="0" borderId="0" xfId="0" applyFont="1" applyProtection="1">
      <protection locked="0"/>
    </xf>
    <xf numFmtId="0" fontId="9" fillId="0" borderId="9" xfId="0" applyFont="1" applyBorder="1" applyProtection="1">
      <protection locked="0"/>
    </xf>
    <xf numFmtId="0" fontId="9" fillId="0" borderId="4" xfId="0" applyFont="1" applyFill="1" applyBorder="1" applyProtection="1">
      <protection locked="0"/>
    </xf>
    <xf numFmtId="0" fontId="7" fillId="0" borderId="4" xfId="0" applyFont="1" applyBorder="1" applyProtection="1"/>
    <xf numFmtId="0" fontId="10" fillId="0" borderId="4" xfId="0" applyFont="1" applyFill="1" applyBorder="1" applyProtection="1"/>
    <xf numFmtId="0" fontId="5" fillId="0" borderId="2" xfId="0" applyFont="1" applyFill="1" applyBorder="1" applyAlignment="1">
      <alignment horizontal="right"/>
    </xf>
    <xf numFmtId="0" fontId="5" fillId="0" borderId="0" xfId="0" applyFont="1" applyFill="1" applyBorder="1" applyAlignment="1">
      <alignment horizontal="right"/>
    </xf>
    <xf numFmtId="0" fontId="12" fillId="0" borderId="0" xfId="0" applyFont="1" applyFill="1" applyBorder="1" applyAlignment="1">
      <alignment horizontal="right"/>
    </xf>
    <xf numFmtId="0" fontId="11" fillId="0" borderId="4" xfId="0" applyFont="1" applyFill="1" applyBorder="1" applyAlignment="1">
      <alignment horizontal="right"/>
    </xf>
    <xf numFmtId="0" fontId="7" fillId="0" borderId="0" xfId="0" applyFont="1" applyFill="1" applyAlignment="1">
      <alignment horizontal="right"/>
    </xf>
    <xf numFmtId="0" fontId="9" fillId="0" borderId="7" xfId="0" applyFont="1" applyFill="1" applyBorder="1" applyAlignment="1" applyProtection="1">
      <alignment horizontal="right"/>
      <protection locked="0"/>
    </xf>
    <xf numFmtId="0" fontId="9" fillId="0" borderId="6" xfId="0" applyFont="1" applyFill="1" applyBorder="1" applyAlignment="1" applyProtection="1">
      <alignment horizontal="center"/>
      <protection locked="0"/>
    </xf>
    <xf numFmtId="0" fontId="7" fillId="0" borderId="1" xfId="0" applyFont="1" applyFill="1" applyBorder="1"/>
    <xf numFmtId="0" fontId="9" fillId="0" borderId="1" xfId="0" applyFont="1" applyBorder="1" applyAlignment="1" applyProtection="1">
      <alignment horizontal="center"/>
      <protection locked="0"/>
    </xf>
    <xf numFmtId="0" fontId="9" fillId="0" borderId="1" xfId="0" applyFont="1" applyBorder="1" applyProtection="1">
      <protection locked="0"/>
    </xf>
    <xf numFmtId="0" fontId="9" fillId="0" borderId="7" xfId="0" applyFont="1" applyBorder="1" applyAlignment="1" applyProtection="1">
      <alignment horizontal="right"/>
      <protection locked="0"/>
    </xf>
    <xf numFmtId="0" fontId="9" fillId="0" borderId="6" xfId="0" applyFont="1" applyBorder="1" applyAlignment="1" applyProtection="1">
      <alignment horizontal="right"/>
      <protection locked="0"/>
    </xf>
    <xf numFmtId="3" fontId="7" fillId="2" borderId="6" xfId="0" applyNumberFormat="1" applyFont="1" applyFill="1" applyBorder="1"/>
    <xf numFmtId="0" fontId="4" fillId="0" borderId="6" xfId="0" applyFont="1" applyBorder="1" applyProtection="1">
      <protection locked="0"/>
    </xf>
    <xf numFmtId="0" fontId="9" fillId="0" borderId="6" xfId="0" applyFont="1" applyBorder="1" applyAlignment="1" applyProtection="1">
      <alignment horizontal="left"/>
      <protection locked="0"/>
    </xf>
    <xf numFmtId="0" fontId="5" fillId="5" borderId="4" xfId="0" applyFont="1" applyFill="1" applyBorder="1" applyAlignment="1">
      <alignment horizontal="center"/>
    </xf>
    <xf numFmtId="0" fontId="5" fillId="0" borderId="5" xfId="0" applyFont="1" applyBorder="1" applyAlignment="1">
      <alignment horizontal="center"/>
    </xf>
    <xf numFmtId="164" fontId="9" fillId="0" borderId="0" xfId="0" applyNumberFormat="1" applyFont="1" applyBorder="1" applyAlignment="1" applyProtection="1">
      <alignment horizontal="center"/>
      <protection locked="0"/>
    </xf>
    <xf numFmtId="9" fontId="9" fillId="5" borderId="1" xfId="2" applyFont="1" applyFill="1" applyBorder="1" applyAlignment="1" applyProtection="1">
      <alignment horizontal="center"/>
      <protection locked="0"/>
    </xf>
    <xf numFmtId="44" fontId="7" fillId="5" borderId="1" xfId="1" applyFont="1" applyFill="1" applyBorder="1" applyAlignment="1">
      <alignment horizontal="center"/>
    </xf>
    <xf numFmtId="0" fontId="5" fillId="5" borderId="12" xfId="0" applyFont="1" applyFill="1" applyBorder="1" applyAlignment="1">
      <alignment horizontal="center"/>
    </xf>
    <xf numFmtId="164" fontId="9" fillId="0" borderId="3" xfId="0" applyNumberFormat="1" applyFont="1" applyBorder="1" applyAlignment="1" applyProtection="1">
      <alignment horizontal="center"/>
      <protection locked="0"/>
    </xf>
    <xf numFmtId="9" fontId="7" fillId="6" borderId="1" xfId="2" applyFont="1" applyFill="1" applyBorder="1" applyAlignment="1">
      <alignment horizontal="center"/>
    </xf>
    <xf numFmtId="44" fontId="7" fillId="6" borderId="1" xfId="1" applyFont="1" applyFill="1" applyBorder="1" applyAlignment="1">
      <alignment horizont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right" wrapText="1"/>
    </xf>
    <xf numFmtId="0" fontId="20" fillId="0" borderId="0" xfId="0" applyFont="1" applyAlignment="1">
      <alignment horizontal="left" wrapText="1"/>
    </xf>
    <xf numFmtId="0" fontId="15" fillId="0" borderId="0" xfId="0" applyFont="1" applyAlignment="1"/>
    <xf numFmtId="0" fontId="18" fillId="0" borderId="0" xfId="0" applyFont="1" applyAlignment="1">
      <alignment horizontal="left" wrapText="1"/>
    </xf>
    <xf numFmtId="0" fontId="8" fillId="0" borderId="0" xfId="0" applyFont="1" applyAlignment="1"/>
    <xf numFmtId="0" fontId="7" fillId="0" borderId="0" xfId="0" applyFont="1" applyAlignment="1"/>
    <xf numFmtId="0" fontId="21" fillId="0" borderId="0" xfId="0" applyFont="1" applyAlignment="1">
      <alignment horizontal="left" wrapText="1"/>
    </xf>
    <xf numFmtId="0" fontId="16" fillId="4" borderId="0" xfId="0" applyFont="1" applyFill="1" applyAlignment="1">
      <alignment horizontal="left" wrapText="1"/>
    </xf>
    <xf numFmtId="0" fontId="21" fillId="0" borderId="0" xfId="0" applyFont="1" applyAlignment="1">
      <alignment horizontal="left" wrapText="1" indent="2"/>
    </xf>
    <xf numFmtId="0" fontId="7" fillId="0" borderId="0" xfId="0" applyFont="1" applyAlignment="1">
      <alignment horizontal="left" indent="2"/>
    </xf>
    <xf numFmtId="0" fontId="15" fillId="0" borderId="0" xfId="0" applyFont="1" applyAlignment="1">
      <alignment wrapText="1"/>
    </xf>
    <xf numFmtId="0" fontId="15" fillId="0" borderId="0" xfId="0" applyFont="1" applyAlignment="1">
      <alignment horizontal="right" wrapText="1"/>
    </xf>
    <xf numFmtId="0" fontId="8" fillId="0" borderId="0" xfId="0" applyFont="1" applyAlignment="1">
      <alignment wrapText="1"/>
    </xf>
    <xf numFmtId="0" fontId="8" fillId="0" borderId="0" xfId="0" applyFont="1" applyAlignment="1">
      <alignment horizontal="right" wrapText="1"/>
    </xf>
    <xf numFmtId="0" fontId="7" fillId="2" borderId="0" xfId="0" applyFont="1" applyFill="1" applyAlignment="1">
      <alignment wrapText="1"/>
    </xf>
    <xf numFmtId="0" fontId="7" fillId="7" borderId="0" xfId="0" applyFont="1" applyFill="1"/>
    <xf numFmtId="3" fontId="7" fillId="7" borderId="0" xfId="0" applyNumberFormat="1" applyFont="1" applyFill="1" applyAlignment="1">
      <alignment horizontal="right"/>
    </xf>
    <xf numFmtId="164" fontId="9" fillId="0" borderId="7" xfId="0" applyNumberFormat="1" applyFont="1" applyFill="1" applyBorder="1" applyAlignment="1" applyProtection="1">
      <alignment horizontal="center"/>
      <protection locked="0"/>
    </xf>
    <xf numFmtId="0" fontId="12" fillId="0" borderId="7" xfId="0" applyFont="1" applyBorder="1" applyAlignment="1">
      <alignment horizontal="left"/>
    </xf>
    <xf numFmtId="9" fontId="6" fillId="0" borderId="0" xfId="0" applyNumberFormat="1" applyFont="1" applyBorder="1"/>
    <xf numFmtId="9" fontId="7" fillId="0" borderId="6" xfId="0" applyNumberFormat="1" applyFont="1" applyBorder="1"/>
    <xf numFmtId="0" fontId="12" fillId="7" borderId="4" xfId="0" applyFont="1" applyFill="1" applyBorder="1"/>
    <xf numFmtId="2" fontId="7" fillId="7" borderId="6" xfId="0" applyNumberFormat="1" applyFont="1" applyFill="1" applyBorder="1"/>
    <xf numFmtId="0" fontId="2" fillId="0" borderId="0" xfId="0" applyFont="1" applyAlignment="1">
      <alignment horizontal="left" wrapText="1"/>
    </xf>
    <xf numFmtId="0" fontId="7" fillId="7" borderId="4" xfId="0" applyFont="1" applyFill="1" applyBorder="1" applyProtection="1"/>
    <xf numFmtId="0" fontId="9" fillId="7" borderId="4" xfId="0" applyFont="1" applyFill="1" applyBorder="1" applyProtection="1">
      <protection locked="0"/>
    </xf>
    <xf numFmtId="164" fontId="9" fillId="7" borderId="7" xfId="0" applyNumberFormat="1" applyFont="1" applyFill="1" applyBorder="1" applyAlignment="1" applyProtection="1">
      <alignment horizontal="center"/>
      <protection locked="0"/>
    </xf>
    <xf numFmtId="0" fontId="9" fillId="7" borderId="6" xfId="0" applyFont="1" applyFill="1" applyBorder="1" applyProtection="1">
      <protection locked="0"/>
    </xf>
    <xf numFmtId="0" fontId="12" fillId="0" borderId="4" xfId="0" applyFont="1" applyBorder="1" applyAlignment="1">
      <alignment horizontal="left"/>
    </xf>
    <xf numFmtId="0" fontId="7" fillId="0" borderId="4" xfId="0" applyFont="1" applyFill="1" applyBorder="1"/>
    <xf numFmtId="0" fontId="6" fillId="0" borderId="4" xfId="0" applyFont="1" applyFill="1" applyBorder="1"/>
    <xf numFmtId="0" fontId="9" fillId="0" borderId="4" xfId="0" applyFont="1" applyFill="1" applyBorder="1" applyAlignment="1" applyProtection="1">
      <alignment horizontal="center"/>
      <protection locked="0"/>
    </xf>
    <xf numFmtId="0" fontId="9" fillId="0" borderId="4" xfId="0" applyFont="1" applyFill="1" applyBorder="1" applyAlignment="1" applyProtection="1">
      <alignment horizontal="right"/>
      <protection locked="0"/>
    </xf>
    <xf numFmtId="164" fontId="9" fillId="0" borderId="4" xfId="0" applyNumberFormat="1" applyFont="1" applyBorder="1" applyAlignment="1" applyProtection="1">
      <alignment horizontal="center"/>
      <protection locked="0"/>
    </xf>
    <xf numFmtId="9" fontId="9" fillId="5" borderId="4" xfId="2" applyFont="1" applyFill="1" applyBorder="1" applyAlignment="1" applyProtection="1">
      <alignment horizontal="center"/>
      <protection locked="0"/>
    </xf>
    <xf numFmtId="44" fontId="7" fillId="5" borderId="4" xfId="1" applyFont="1" applyFill="1" applyBorder="1" applyAlignment="1">
      <alignment horizontal="center"/>
    </xf>
    <xf numFmtId="9" fontId="7" fillId="6" borderId="4" xfId="2" applyFont="1" applyFill="1" applyBorder="1" applyAlignment="1">
      <alignment horizontal="center"/>
    </xf>
    <xf numFmtId="44" fontId="7" fillId="6" borderId="4" xfId="1" applyFont="1" applyFill="1" applyBorder="1" applyAlignment="1">
      <alignment horizontal="center"/>
    </xf>
    <xf numFmtId="164" fontId="9" fillId="0" borderId="4" xfId="0" applyNumberFormat="1" applyFont="1" applyBorder="1" applyAlignment="1" applyProtection="1">
      <alignment horizontal="center"/>
    </xf>
    <xf numFmtId="0" fontId="5" fillId="7" borderId="0" xfId="0" applyFont="1" applyFill="1" applyBorder="1" applyAlignment="1">
      <alignment horizontal="left"/>
    </xf>
    <xf numFmtId="0" fontId="5" fillId="7" borderId="0" xfId="0" applyFont="1" applyFill="1" applyBorder="1" applyAlignment="1">
      <alignment horizontal="center"/>
    </xf>
    <xf numFmtId="0" fontId="5" fillId="7" borderId="0" xfId="0" applyFont="1" applyFill="1" applyBorder="1" applyAlignment="1">
      <alignment horizontal="right"/>
    </xf>
    <xf numFmtId="0" fontId="12" fillId="7" borderId="0" xfId="0" applyFont="1" applyFill="1" applyBorder="1" applyAlignment="1">
      <alignment horizontal="left"/>
    </xf>
    <xf numFmtId="0" fontId="7" fillId="7" borderId="0" xfId="0" applyFont="1" applyFill="1" applyBorder="1"/>
    <xf numFmtId="0" fontId="6" fillId="7" borderId="0" xfId="0" applyFont="1" applyFill="1" applyBorder="1"/>
    <xf numFmtId="0" fontId="7" fillId="7" borderId="1" xfId="0" applyFont="1" applyFill="1" applyBorder="1"/>
    <xf numFmtId="3" fontId="10" fillId="7" borderId="1" xfId="0" applyNumberFormat="1" applyFont="1" applyFill="1" applyBorder="1" applyAlignment="1" applyProtection="1">
      <alignment horizontal="right"/>
      <protection locked="0"/>
    </xf>
    <xf numFmtId="0" fontId="7" fillId="7" borderId="0" xfId="0" applyFont="1" applyFill="1" applyAlignment="1">
      <alignment horizontal="right"/>
    </xf>
    <xf numFmtId="0" fontId="10" fillId="2" borderId="7" xfId="0" applyFont="1" applyFill="1" applyBorder="1" applyAlignment="1">
      <alignment horizontal="right"/>
    </xf>
    <xf numFmtId="0" fontId="7" fillId="7" borderId="11" xfId="0" applyFont="1" applyFill="1" applyBorder="1"/>
    <xf numFmtId="0" fontId="9" fillId="7" borderId="6" xfId="0" applyFont="1" applyFill="1" applyBorder="1" applyAlignment="1" applyProtection="1">
      <alignment horizontal="center"/>
      <protection locked="0"/>
    </xf>
    <xf numFmtId="0" fontId="4" fillId="7" borderId="6" xfId="0" applyFont="1" applyFill="1" applyBorder="1" applyProtection="1">
      <protection locked="0"/>
    </xf>
    <xf numFmtId="0" fontId="15" fillId="7" borderId="0" xfId="0" applyFont="1" applyFill="1" applyAlignment="1"/>
    <xf numFmtId="0" fontId="15" fillId="7" borderId="0" xfId="0" applyFont="1" applyFill="1"/>
    <xf numFmtId="0" fontId="8" fillId="5" borderId="8" xfId="0" applyFont="1" applyFill="1" applyBorder="1"/>
    <xf numFmtId="0" fontId="8" fillId="6" borderId="8" xfId="0" applyFont="1" applyFill="1" applyBorder="1"/>
    <xf numFmtId="0" fontId="5" fillId="7" borderId="0" xfId="0" applyFont="1" applyFill="1" applyBorder="1"/>
    <xf numFmtId="0" fontId="8" fillId="7" borderId="0" xfId="0" applyFont="1" applyFill="1" applyBorder="1"/>
    <xf numFmtId="44" fontId="5" fillId="7" borderId="0" xfId="0" applyNumberFormat="1" applyFont="1" applyFill="1" applyBorder="1" applyAlignment="1">
      <alignment horizontal="center"/>
    </xf>
    <xf numFmtId="0" fontId="10" fillId="2" borderId="7" xfId="0" applyFont="1" applyFill="1" applyBorder="1" applyAlignment="1" applyProtection="1">
      <alignment horizontal="right"/>
    </xf>
    <xf numFmtId="0" fontId="8" fillId="0" borderId="10"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12" fillId="0" borderId="2" xfId="0" applyFont="1" applyBorder="1" applyAlignment="1">
      <alignment horizontal="left"/>
    </xf>
    <xf numFmtId="0" fontId="12" fillId="0" borderId="5" xfId="0" applyFont="1" applyBorder="1" applyAlignment="1">
      <alignment horizontal="left"/>
    </xf>
    <xf numFmtId="0" fontId="5" fillId="4" borderId="12"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2"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9" fontId="7" fillId="5" borderId="12" xfId="2" applyFont="1" applyFill="1" applyBorder="1" applyAlignment="1" applyProtection="1">
      <alignment horizontal="center" vertical="top"/>
    </xf>
    <xf numFmtId="9" fontId="7" fillId="5" borderId="5" xfId="2" applyFont="1" applyFill="1" applyBorder="1" applyAlignment="1" applyProtection="1">
      <alignment horizontal="center" vertical="top"/>
    </xf>
    <xf numFmtId="9" fontId="7" fillId="6" borderId="12" xfId="2" applyFont="1" applyFill="1" applyBorder="1" applyAlignment="1" applyProtection="1">
      <alignment horizontal="center" vertical="top"/>
    </xf>
    <xf numFmtId="9" fontId="7" fillId="6" borderId="5" xfId="2" applyFont="1" applyFill="1" applyBorder="1" applyAlignment="1" applyProtection="1">
      <alignment horizontal="center" vertical="top"/>
    </xf>
    <xf numFmtId="0" fontId="12" fillId="0" borderId="2" xfId="0" applyFont="1" applyBorder="1" applyAlignment="1" applyProtection="1">
      <alignment horizontal="left"/>
    </xf>
    <xf numFmtId="0" fontId="12" fillId="0" borderId="5" xfId="0" applyFont="1" applyBorder="1" applyAlignment="1" applyProtection="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zoomScale="130" zoomScaleNormal="130" zoomScalePageLayoutView="150" workbookViewId="0">
      <selection sqref="A1:A44"/>
    </sheetView>
  </sheetViews>
  <sheetFormatPr baseColWidth="10" defaultColWidth="10.85546875" defaultRowHeight="12.75" x14ac:dyDescent="0.2"/>
  <cols>
    <col min="1" max="1" width="125.28515625" style="180" customWidth="1"/>
    <col min="2" max="2" width="11.42578125" style="25" bestFit="1" customWidth="1"/>
    <col min="3" max="3" width="6.85546875" style="187" customWidth="1"/>
    <col min="4" max="4" width="13.85546875" style="187" bestFit="1" customWidth="1"/>
    <col min="5" max="5" width="7" style="187" customWidth="1"/>
    <col min="6" max="6" width="14.28515625" style="187" bestFit="1" customWidth="1"/>
    <col min="7" max="7" width="15.42578125" style="187" customWidth="1"/>
    <col min="8" max="8" width="25.42578125" style="187" customWidth="1"/>
    <col min="9" max="16384" width="10.85546875" style="187"/>
  </cols>
  <sheetData>
    <row r="1" spans="1:2" s="184" customFormat="1" ht="20.25" x14ac:dyDescent="0.3">
      <c r="A1" s="183" t="s">
        <v>237</v>
      </c>
      <c r="B1" s="57"/>
    </row>
    <row r="2" spans="1:2" s="184" customFormat="1" ht="12.75" customHeight="1" x14ac:dyDescent="0.3">
      <c r="A2" s="183"/>
      <c r="B2" s="57"/>
    </row>
    <row r="3" spans="1:2" s="186" customFormat="1" ht="21.75" customHeight="1" x14ac:dyDescent="0.25">
      <c r="A3" s="185" t="s">
        <v>220</v>
      </c>
      <c r="B3" s="58"/>
    </row>
    <row r="4" spans="1:2" ht="14.25" x14ac:dyDescent="0.2">
      <c r="A4" s="205"/>
    </row>
    <row r="5" spans="1:2" ht="14.25" x14ac:dyDescent="0.2">
      <c r="A5" s="188" t="s">
        <v>248</v>
      </c>
    </row>
    <row r="6" spans="1:2" ht="14.25" x14ac:dyDescent="0.2">
      <c r="A6" s="188" t="s">
        <v>249</v>
      </c>
    </row>
    <row r="7" spans="1:2" ht="14.25" x14ac:dyDescent="0.2">
      <c r="A7" s="188" t="s">
        <v>250</v>
      </c>
    </row>
    <row r="8" spans="1:2" ht="14.25" x14ac:dyDescent="0.2">
      <c r="A8" s="188" t="s">
        <v>251</v>
      </c>
    </row>
    <row r="9" spans="1:2" ht="18.75" x14ac:dyDescent="0.35">
      <c r="A9" s="205" t="s">
        <v>252</v>
      </c>
    </row>
    <row r="10" spans="1:2" ht="14.25" x14ac:dyDescent="0.2">
      <c r="A10" s="205"/>
    </row>
    <row r="11" spans="1:2" ht="57" x14ac:dyDescent="0.2">
      <c r="A11" s="205" t="s">
        <v>253</v>
      </c>
    </row>
    <row r="12" spans="1:2" ht="14.25" x14ac:dyDescent="0.2">
      <c r="A12" s="205"/>
    </row>
    <row r="13" spans="1:2" ht="28.5" x14ac:dyDescent="0.2">
      <c r="A13" s="205" t="s">
        <v>254</v>
      </c>
    </row>
    <row r="14" spans="1:2" s="186" customFormat="1" ht="21.75" customHeight="1" x14ac:dyDescent="0.25">
      <c r="A14" s="185" t="s">
        <v>255</v>
      </c>
      <c r="B14" s="58"/>
    </row>
    <row r="15" spans="1:2" ht="57" x14ac:dyDescent="0.2">
      <c r="A15" s="205" t="s">
        <v>256</v>
      </c>
    </row>
    <row r="16" spans="1:2" ht="21" customHeight="1" x14ac:dyDescent="0.25">
      <c r="A16" s="185" t="s">
        <v>257</v>
      </c>
    </row>
    <row r="17" spans="1:2" s="186" customFormat="1" ht="28.5" x14ac:dyDescent="0.2">
      <c r="A17" s="205" t="s">
        <v>258</v>
      </c>
      <c r="B17" s="58"/>
    </row>
    <row r="18" spans="1:2" ht="22.5" customHeight="1" x14ac:dyDescent="0.25">
      <c r="A18" s="185" t="s">
        <v>259</v>
      </c>
    </row>
    <row r="19" spans="1:2" ht="28.5" x14ac:dyDescent="0.2">
      <c r="A19" s="205" t="s">
        <v>260</v>
      </c>
    </row>
    <row r="20" spans="1:2" ht="14.25" x14ac:dyDescent="0.2">
      <c r="A20" s="205"/>
    </row>
    <row r="21" spans="1:2" ht="14.25" x14ac:dyDescent="0.2">
      <c r="A21" s="205" t="s">
        <v>261</v>
      </c>
    </row>
    <row r="22" spans="1:2" ht="14.25" x14ac:dyDescent="0.2">
      <c r="A22" s="205"/>
    </row>
    <row r="23" spans="1:2" ht="27.75" customHeight="1" x14ac:dyDescent="0.25">
      <c r="A23" s="189" t="s">
        <v>234</v>
      </c>
    </row>
    <row r="24" spans="1:2" ht="57" x14ac:dyDescent="0.2">
      <c r="A24" s="205" t="s">
        <v>262</v>
      </c>
    </row>
    <row r="25" spans="1:2" ht="14.25" x14ac:dyDescent="0.2">
      <c r="A25" s="205"/>
    </row>
    <row r="26" spans="1:2" ht="27.75" customHeight="1" x14ac:dyDescent="0.2">
      <c r="A26" s="205" t="s">
        <v>221</v>
      </c>
    </row>
    <row r="27" spans="1:2" ht="14.25" x14ac:dyDescent="0.2">
      <c r="A27" s="205"/>
    </row>
    <row r="28" spans="1:2" ht="15.75" x14ac:dyDescent="0.25">
      <c r="A28" s="189" t="s">
        <v>263</v>
      </c>
    </row>
    <row r="29" spans="1:2" s="186" customFormat="1" ht="57" x14ac:dyDescent="0.2">
      <c r="A29" s="205" t="s">
        <v>264</v>
      </c>
      <c r="B29" s="58"/>
    </row>
    <row r="30" spans="1:2" s="191" customFormat="1" ht="15" x14ac:dyDescent="0.25">
      <c r="A30" s="190" t="s">
        <v>222</v>
      </c>
    </row>
    <row r="31" spans="1:2" s="186" customFormat="1" ht="15" x14ac:dyDescent="0.25">
      <c r="A31" s="190" t="s">
        <v>223</v>
      </c>
      <c r="B31" s="58"/>
    </row>
    <row r="32" spans="1:2" ht="15" x14ac:dyDescent="0.25">
      <c r="A32" s="190" t="s">
        <v>224</v>
      </c>
    </row>
    <row r="33" spans="1:1" ht="15" x14ac:dyDescent="0.25">
      <c r="A33" s="190" t="s">
        <v>225</v>
      </c>
    </row>
    <row r="34" spans="1:1" ht="15" x14ac:dyDescent="0.25">
      <c r="A34" s="190" t="s">
        <v>226</v>
      </c>
    </row>
    <row r="35" spans="1:1" ht="15" x14ac:dyDescent="0.25">
      <c r="A35" s="190" t="s">
        <v>227</v>
      </c>
    </row>
    <row r="36" spans="1:1" ht="27.75" customHeight="1" x14ac:dyDescent="0.2">
      <c r="A36" s="190" t="s">
        <v>228</v>
      </c>
    </row>
    <row r="37" spans="1:1" ht="15" x14ac:dyDescent="0.25">
      <c r="A37" s="190" t="s">
        <v>229</v>
      </c>
    </row>
    <row r="38" spans="1:1" ht="15" x14ac:dyDescent="0.25">
      <c r="A38" s="190" t="s">
        <v>230</v>
      </c>
    </row>
    <row r="39" spans="1:1" ht="29.25" x14ac:dyDescent="0.2">
      <c r="A39" s="190" t="s">
        <v>231</v>
      </c>
    </row>
    <row r="40" spans="1:1" ht="14.25" x14ac:dyDescent="0.2">
      <c r="A40" s="205"/>
    </row>
    <row r="41" spans="1:1" ht="28.5" x14ac:dyDescent="0.2">
      <c r="A41" s="205" t="s">
        <v>265</v>
      </c>
    </row>
    <row r="42" spans="1:1" ht="24.75" customHeight="1" x14ac:dyDescent="0.25">
      <c r="A42" s="185" t="s">
        <v>232</v>
      </c>
    </row>
    <row r="43" spans="1:1" ht="56.1" customHeight="1" x14ac:dyDescent="0.2">
      <c r="A43" s="205" t="s">
        <v>266</v>
      </c>
    </row>
    <row r="44" spans="1:1" ht="85.5" x14ac:dyDescent="0.2">
      <c r="A44" s="205" t="s">
        <v>267</v>
      </c>
    </row>
    <row r="45" spans="1:1" ht="14.25" x14ac:dyDescent="0.2">
      <c r="A45" s="205"/>
    </row>
    <row r="46" spans="1:1" ht="27.75" customHeight="1" x14ac:dyDescent="0.2"/>
    <row r="47" spans="1:1" ht="27.75" customHeight="1" x14ac:dyDescent="0.2"/>
    <row r="48" spans="1:1"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sheetData>
  <pageMargins left="0.78740157480314965" right="0.78740157480314965" top="1.1811023622047245" bottom="1.1811023622047245" header="0.31496062992125984" footer="0.31496062992125984"/>
  <pageSetup paperSize="9" fitToHeight="3" orientation="landscape" horizontalDpi="4294967292" verticalDpi="4294967292" r:id="rId1"/>
  <headerFooter>
    <oddHeader>&amp;L&amp;G&amp;R&amp;10
&amp;"Arial,Fett"&amp;K02-049Leistungskatalog</oddHeader>
    <oddFooter>&amp;L&amp;"Arial,Standard"&amp;10&amp;F/&amp;A&amp;R&amp;"Arial,Standard"&amp;10&amp;D</oddFooter>
  </headerFooter>
  <rowBreaks count="3" manualBreakCount="3">
    <brk id="22" max="16383" man="1"/>
    <brk id="27" max="16383" man="1"/>
    <brk id="41"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selection activeCell="M13" sqref="A1:M13"/>
    </sheetView>
  </sheetViews>
  <sheetFormatPr baseColWidth="10" defaultColWidth="11.42578125" defaultRowHeight="12.75" x14ac:dyDescent="0.2"/>
  <cols>
    <col min="1" max="1" width="7.7109375" style="19" bestFit="1" customWidth="1"/>
    <col min="2" max="2" width="46.140625" style="19" bestFit="1" customWidth="1"/>
    <col min="3" max="3" width="13.85546875" style="19" bestFit="1" customWidth="1"/>
    <col min="4" max="4" width="13.42578125" style="19" bestFit="1" customWidth="1"/>
    <col min="5" max="5" width="10.28515625" style="19" bestFit="1" customWidth="1"/>
    <col min="6" max="6" width="7" style="19" bestFit="1" customWidth="1"/>
    <col min="7" max="7" width="11.42578125" style="25"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Zusammenfassung!A10</f>
        <v>6A</v>
      </c>
      <c r="B3" s="28" t="str">
        <f>Zusammenfassung!B10</f>
        <v>Naturschutz</v>
      </c>
      <c r="C3" s="245" t="str">
        <f>"mit "&amp;Zusammenfassung!B3</f>
        <v>mit Folgenutzen</v>
      </c>
      <c r="D3" s="245"/>
      <c r="E3" s="245"/>
      <c r="F3" s="245"/>
      <c r="G3" s="245"/>
      <c r="H3" s="245"/>
      <c r="I3" s="245"/>
      <c r="J3" s="245"/>
      <c r="K3" s="245"/>
      <c r="L3" s="245"/>
      <c r="M3" s="246"/>
    </row>
    <row r="4" spans="1:13" s="29" customFormat="1" ht="15.75" x14ac:dyDescent="0.25">
      <c r="A4" s="204">
        <v>6.1</v>
      </c>
      <c r="B4" s="231" t="s">
        <v>87</v>
      </c>
      <c r="C4" s="16">
        <v>1</v>
      </c>
      <c r="D4" s="2" t="s">
        <v>244</v>
      </c>
      <c r="E4" s="84"/>
      <c r="F4" s="230">
        <f>Grunddaten!C6</f>
        <v>200</v>
      </c>
      <c r="G4" s="142">
        <v>100</v>
      </c>
      <c r="H4" s="90">
        <v>0.5</v>
      </c>
      <c r="I4" s="91">
        <f t="shared" ref="I4:I5" si="0">F4*G4*H4</f>
        <v>10000</v>
      </c>
      <c r="J4" s="100">
        <f t="shared" ref="J4:J5" si="1">SUM(100%-H4)</f>
        <v>0.5</v>
      </c>
      <c r="K4" s="97">
        <f t="shared" ref="K4:K5" si="2">F4*G4*J4</f>
        <v>10000</v>
      </c>
      <c r="L4" s="6">
        <f t="shared" ref="L4:L5" si="3">I4+K4</f>
        <v>20000</v>
      </c>
      <c r="M4" s="200"/>
    </row>
    <row r="5" spans="1:13" x14ac:dyDescent="0.2">
      <c r="A5" s="204">
        <f t="shared" ref="A5" si="4">A4+0.01</f>
        <v>6.1099999999999994</v>
      </c>
      <c r="B5" s="231" t="s">
        <v>88</v>
      </c>
      <c r="C5" s="16">
        <v>8</v>
      </c>
      <c r="D5" s="2" t="s">
        <v>243</v>
      </c>
      <c r="E5" s="84"/>
      <c r="F5" s="230">
        <f>C5*F4</f>
        <v>1600</v>
      </c>
      <c r="G5" s="142">
        <v>10</v>
      </c>
      <c r="H5" s="90">
        <v>0.5</v>
      </c>
      <c r="I5" s="91">
        <f t="shared" si="0"/>
        <v>8000</v>
      </c>
      <c r="J5" s="100">
        <f t="shared" si="1"/>
        <v>0.5</v>
      </c>
      <c r="K5" s="97">
        <f t="shared" si="2"/>
        <v>8000</v>
      </c>
      <c r="L5" s="6">
        <f t="shared" si="3"/>
        <v>16000</v>
      </c>
      <c r="M5" s="15"/>
    </row>
    <row r="6" spans="1:13" s="20" customFormat="1" ht="19.5" customHeight="1" x14ac:dyDescent="0.2">
      <c r="A6" s="10" t="s">
        <v>171</v>
      </c>
      <c r="B6" s="11" t="s">
        <v>162</v>
      </c>
      <c r="C6" s="9"/>
      <c r="D6" s="9"/>
      <c r="E6" s="9"/>
      <c r="F6" s="9"/>
      <c r="G6" s="9"/>
      <c r="H6" s="171"/>
      <c r="I6" s="92">
        <f>SUM(I5:I5)</f>
        <v>8000</v>
      </c>
      <c r="J6" s="98"/>
      <c r="K6" s="99">
        <f>SUM(K5:K5)</f>
        <v>8000</v>
      </c>
      <c r="L6" s="26">
        <f>SUM(I6:K6)</f>
        <v>16000</v>
      </c>
      <c r="M6" s="21"/>
    </row>
    <row r="7" spans="1:13" s="35" customFormat="1" ht="19.5" customHeight="1" x14ac:dyDescent="0.2">
      <c r="A7" s="34"/>
      <c r="B7" s="31"/>
      <c r="C7" s="32"/>
      <c r="D7" s="32"/>
      <c r="E7" s="32"/>
      <c r="F7" s="32"/>
      <c r="G7" s="32"/>
      <c r="H7" s="32"/>
      <c r="I7" s="33"/>
      <c r="J7" s="32"/>
      <c r="K7" s="33"/>
      <c r="L7" s="33"/>
    </row>
    <row r="8" spans="1:13" s="35" customFormat="1" ht="19.5" customHeight="1" x14ac:dyDescent="0.2">
      <c r="A8" s="34"/>
      <c r="B8" s="31"/>
      <c r="C8" s="32"/>
      <c r="D8" s="32"/>
      <c r="E8" s="32"/>
      <c r="F8" s="32"/>
      <c r="G8" s="32"/>
      <c r="H8" s="32"/>
      <c r="I8" s="33"/>
      <c r="J8" s="32"/>
      <c r="K8" s="33"/>
      <c r="L8" s="33"/>
    </row>
    <row r="9" spans="1:13" s="14" customFormat="1" x14ac:dyDescent="0.2">
      <c r="A9" s="34"/>
      <c r="B9" s="31"/>
      <c r="C9" s="31"/>
      <c r="D9" s="31"/>
      <c r="E9" s="31"/>
      <c r="F9" s="31"/>
      <c r="G9" s="31"/>
      <c r="H9" s="31"/>
      <c r="I9" s="31"/>
      <c r="J9" s="31"/>
      <c r="K9" s="31"/>
      <c r="L9" s="31"/>
    </row>
    <row r="10" spans="1:13" s="29" customFormat="1" ht="15.75" x14ac:dyDescent="0.25">
      <c r="A10" s="28" t="str">
        <f>Zusammenfassung!A25</f>
        <v>6B</v>
      </c>
      <c r="B10" s="46" t="str">
        <f>B3</f>
        <v>Naturschutz</v>
      </c>
      <c r="C10" s="245" t="str">
        <f>Zusammenfassung!B18</f>
        <v>Leistungen auf Bestellung</v>
      </c>
      <c r="D10" s="245"/>
      <c r="E10" s="245"/>
      <c r="F10" s="245"/>
      <c r="G10" s="245"/>
      <c r="H10" s="245"/>
      <c r="I10" s="245"/>
      <c r="J10" s="245"/>
      <c r="K10" s="245"/>
      <c r="L10" s="245"/>
      <c r="M10" s="246"/>
    </row>
    <row r="11" spans="1:13" x14ac:dyDescent="0.2">
      <c r="A11" s="13">
        <f>6.51+0.01</f>
        <v>6.52</v>
      </c>
      <c r="B11" s="49" t="s">
        <v>290</v>
      </c>
      <c r="C11" s="16"/>
      <c r="D11" s="2" t="s">
        <v>9</v>
      </c>
      <c r="E11" s="84"/>
      <c r="F11" s="166">
        <v>0</v>
      </c>
      <c r="G11" s="142"/>
      <c r="H11" s="90">
        <v>0</v>
      </c>
      <c r="I11" s="91">
        <f t="shared" ref="I11:I12" si="5">F11*G11*H11</f>
        <v>0</v>
      </c>
      <c r="J11" s="100">
        <f t="shared" ref="J11:J12" si="6">SUM(100%-H11)</f>
        <v>1</v>
      </c>
      <c r="K11" s="97">
        <f t="shared" ref="K11:K12" si="7">F11*G11*J11</f>
        <v>0</v>
      </c>
      <c r="L11" s="6">
        <f t="shared" ref="L11:L13" si="8">I11+K11</f>
        <v>0</v>
      </c>
      <c r="M11" s="85"/>
    </row>
    <row r="12" spans="1:13" x14ac:dyDescent="0.2">
      <c r="A12" s="13">
        <f>A11+0.01</f>
        <v>6.5299999999999994</v>
      </c>
      <c r="B12" s="49" t="s">
        <v>89</v>
      </c>
      <c r="C12" s="16"/>
      <c r="D12" s="2" t="s">
        <v>9</v>
      </c>
      <c r="E12" s="84"/>
      <c r="F12" s="166">
        <v>0</v>
      </c>
      <c r="G12" s="142"/>
      <c r="H12" s="90">
        <v>0</v>
      </c>
      <c r="I12" s="91">
        <f t="shared" si="5"/>
        <v>0</v>
      </c>
      <c r="J12" s="100">
        <f t="shared" si="6"/>
        <v>1</v>
      </c>
      <c r="K12" s="97">
        <f t="shared" si="7"/>
        <v>0</v>
      </c>
      <c r="L12" s="6">
        <f t="shared" si="8"/>
        <v>0</v>
      </c>
      <c r="M12" s="85"/>
    </row>
    <row r="13" spans="1:13" ht="20.25" customHeight="1" x14ac:dyDescent="0.2">
      <c r="A13" s="23" t="s">
        <v>170</v>
      </c>
      <c r="B13" s="23" t="s">
        <v>162</v>
      </c>
      <c r="C13" s="21"/>
      <c r="D13" s="21"/>
      <c r="E13" s="21"/>
      <c r="F13" s="27"/>
      <c r="G13" s="24"/>
      <c r="H13" s="94"/>
      <c r="I13" s="95">
        <f>SUM(I11:I12)</f>
        <v>0</v>
      </c>
      <c r="J13" s="101"/>
      <c r="K13" s="102">
        <f>SUM(K11:K12)</f>
        <v>0</v>
      </c>
      <c r="L13" s="22">
        <f t="shared" si="8"/>
        <v>0</v>
      </c>
      <c r="M13" s="12"/>
    </row>
    <row r="14" spans="1:13" x14ac:dyDescent="0.2">
      <c r="B14" s="197"/>
      <c r="E14" s="197"/>
      <c r="F14" s="197"/>
      <c r="G14" s="197"/>
      <c r="H14" s="197"/>
      <c r="I14" s="198"/>
      <c r="J14" s="229"/>
      <c r="K14" s="197"/>
      <c r="L14" s="197"/>
      <c r="M14" s="197"/>
    </row>
  </sheetData>
  <sheetProtection sheet="1" objects="1" scenarios="1"/>
  <mergeCells count="6">
    <mergeCell ref="C3:M3"/>
    <mergeCell ref="C10:M10"/>
    <mergeCell ref="H1:K1"/>
    <mergeCell ref="B1:G1"/>
    <mergeCell ref="H2:I2"/>
    <mergeCell ref="J2:K2"/>
  </mergeCells>
  <pageMargins left="0.78740157480314965" right="0.78740157480314965" top="1.1811023622047245" bottom="1.1811023622047245" header="0.31496062992125984" footer="0.31496062992125984"/>
  <pageSetup paperSize="9" scale="71" orientation="landscape" verticalDpi="0" r:id="rId1"/>
  <headerFooter>
    <oddHeader>&amp;L&amp;G&amp;R&amp;10
&amp;"Arial,Fett"&amp;K02-049Leistungskatalog</oddHeader>
    <oddFooter>&amp;L&amp;"Arial,Standard"&amp;10&amp;F/&amp;A&amp;R&amp;"Arial,Standard"&amp;10&amp;D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selection activeCell="M32" sqref="A1:M32"/>
    </sheetView>
  </sheetViews>
  <sheetFormatPr baseColWidth="10" defaultColWidth="11.42578125" defaultRowHeight="12.75" x14ac:dyDescent="0.2"/>
  <cols>
    <col min="1" max="1" width="5" style="19" bestFit="1" customWidth="1"/>
    <col min="2" max="2" width="59.42578125" style="19" customWidth="1"/>
    <col min="3" max="3" width="17" style="19" bestFit="1" customWidth="1"/>
    <col min="4" max="4" width="13.42578125" style="19" bestFit="1" customWidth="1"/>
    <col min="5" max="5" width="10.28515625" style="19" bestFit="1" customWidth="1"/>
    <col min="6" max="6" width="10.85546875" style="19" customWidth="1"/>
    <col min="7" max="7" width="11.42578125" style="25" bestFit="1" customWidth="1"/>
    <col min="8" max="8" width="8.14062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Zusammenfassung!A11</f>
        <v>7A</v>
      </c>
      <c r="B3" s="203" t="str">
        <f>Zusammenfassung!B11</f>
        <v>Holzproduktion</v>
      </c>
      <c r="C3" s="245" t="str">
        <f>"mit "&amp;Zusammenfassung!B3</f>
        <v>mit Folgenutzen</v>
      </c>
      <c r="D3" s="245"/>
      <c r="E3" s="245"/>
      <c r="F3" s="245"/>
      <c r="G3" s="245"/>
      <c r="H3" s="245"/>
      <c r="I3" s="245"/>
      <c r="J3" s="245"/>
      <c r="K3" s="245"/>
      <c r="L3" s="245"/>
      <c r="M3" s="246"/>
    </row>
    <row r="4" spans="1:13" customFormat="1" ht="15" x14ac:dyDescent="0.25">
      <c r="A4" s="13">
        <v>7.1</v>
      </c>
      <c r="B4" s="14" t="s">
        <v>214</v>
      </c>
      <c r="C4" s="15" t="s">
        <v>90</v>
      </c>
      <c r="D4" s="2" t="s">
        <v>91</v>
      </c>
      <c r="E4" s="84"/>
      <c r="F4" s="168">
        <f>Grunddaten!C8</f>
        <v>1400</v>
      </c>
      <c r="G4" s="142">
        <v>5</v>
      </c>
      <c r="H4" s="90">
        <v>0.2</v>
      </c>
      <c r="I4" s="91">
        <f t="shared" ref="I4:I17" si="0">F4*G4*H4</f>
        <v>1400</v>
      </c>
      <c r="J4" s="100">
        <f t="shared" ref="J4:J17" si="1">SUM(100%-H4)</f>
        <v>0.8</v>
      </c>
      <c r="K4" s="97">
        <f t="shared" ref="K4:K17" si="2">F4*G4*J4</f>
        <v>5600</v>
      </c>
      <c r="L4" s="6">
        <f t="shared" ref="L4:L17" si="3">I4+K4</f>
        <v>7000</v>
      </c>
      <c r="M4" s="233"/>
    </row>
    <row r="5" spans="1:13" customFormat="1" ht="15" x14ac:dyDescent="0.25">
      <c r="A5" s="13">
        <f>A4+0.01</f>
        <v>7.1099999999999994</v>
      </c>
      <c r="B5" s="17" t="s">
        <v>215</v>
      </c>
      <c r="C5" s="16" t="s">
        <v>92</v>
      </c>
      <c r="D5" s="7" t="s">
        <v>11</v>
      </c>
      <c r="E5" s="84"/>
      <c r="F5" s="168">
        <f>Grunddaten!C6</f>
        <v>200</v>
      </c>
      <c r="G5" s="142">
        <v>10</v>
      </c>
      <c r="H5" s="90">
        <v>0.2</v>
      </c>
      <c r="I5" s="91">
        <f t="shared" si="0"/>
        <v>400</v>
      </c>
      <c r="J5" s="100">
        <f t="shared" si="1"/>
        <v>0.8</v>
      </c>
      <c r="K5" s="97">
        <f t="shared" si="2"/>
        <v>1600</v>
      </c>
      <c r="L5" s="6">
        <f t="shared" si="3"/>
        <v>2000</v>
      </c>
      <c r="M5" s="169"/>
    </row>
    <row r="6" spans="1:13" customFormat="1" ht="15" x14ac:dyDescent="0.25">
      <c r="A6" s="13">
        <f t="shared" ref="A6:A17" si="4">A5+0.01</f>
        <v>7.1199999999999992</v>
      </c>
      <c r="B6" s="14" t="s">
        <v>216</v>
      </c>
      <c r="C6" s="15"/>
      <c r="D6" s="2" t="s">
        <v>79</v>
      </c>
      <c r="E6" s="84"/>
      <c r="F6" s="168">
        <f>Grunddaten!C8</f>
        <v>1400</v>
      </c>
      <c r="G6" s="142">
        <v>2</v>
      </c>
      <c r="H6" s="90">
        <v>0.2</v>
      </c>
      <c r="I6" s="91">
        <f t="shared" si="0"/>
        <v>560</v>
      </c>
      <c r="J6" s="100">
        <f t="shared" si="1"/>
        <v>0.8</v>
      </c>
      <c r="K6" s="97">
        <f t="shared" si="2"/>
        <v>2240</v>
      </c>
      <c r="L6" s="6">
        <f t="shared" si="3"/>
        <v>2800</v>
      </c>
      <c r="M6" s="169"/>
    </row>
    <row r="7" spans="1:13" customFormat="1" ht="15" x14ac:dyDescent="0.25">
      <c r="A7" s="13">
        <f t="shared" si="4"/>
        <v>7.129999999999999</v>
      </c>
      <c r="B7" s="17" t="s">
        <v>97</v>
      </c>
      <c r="C7" s="16"/>
      <c r="D7" s="7" t="s">
        <v>98</v>
      </c>
      <c r="E7" s="84"/>
      <c r="F7" s="166">
        <v>0</v>
      </c>
      <c r="G7" s="142">
        <v>200</v>
      </c>
      <c r="H7" s="90">
        <v>0.2</v>
      </c>
      <c r="I7" s="91">
        <f t="shared" si="0"/>
        <v>0</v>
      </c>
      <c r="J7" s="100">
        <f t="shared" si="1"/>
        <v>0.8</v>
      </c>
      <c r="K7" s="97">
        <f t="shared" si="2"/>
        <v>0</v>
      </c>
      <c r="L7" s="6">
        <f t="shared" si="3"/>
        <v>0</v>
      </c>
      <c r="M7" s="169"/>
    </row>
    <row r="8" spans="1:13" customFormat="1" ht="15" x14ac:dyDescent="0.25">
      <c r="A8" s="13">
        <f t="shared" si="4"/>
        <v>7.1399999999999988</v>
      </c>
      <c r="B8" s="17" t="s">
        <v>105</v>
      </c>
      <c r="C8" s="16" t="s">
        <v>106</v>
      </c>
      <c r="D8" s="7" t="s">
        <v>79</v>
      </c>
      <c r="E8" s="84"/>
      <c r="F8" s="168">
        <f>Grunddaten!C8</f>
        <v>1400</v>
      </c>
      <c r="G8" s="142">
        <v>4</v>
      </c>
      <c r="H8" s="90">
        <v>0.2</v>
      </c>
      <c r="I8" s="91">
        <f t="shared" si="0"/>
        <v>1120</v>
      </c>
      <c r="J8" s="100">
        <f t="shared" si="1"/>
        <v>0.8</v>
      </c>
      <c r="K8" s="97">
        <f t="shared" si="2"/>
        <v>4480</v>
      </c>
      <c r="L8" s="6">
        <f t="shared" si="3"/>
        <v>5600</v>
      </c>
      <c r="M8" s="169"/>
    </row>
    <row r="9" spans="1:13" customFormat="1" ht="15" x14ac:dyDescent="0.25">
      <c r="A9" s="13">
        <f t="shared" si="4"/>
        <v>7.1499999999999986</v>
      </c>
      <c r="B9" s="17" t="s">
        <v>107</v>
      </c>
      <c r="C9" s="16" t="s">
        <v>108</v>
      </c>
      <c r="D9" s="7" t="s">
        <v>98</v>
      </c>
      <c r="E9" s="84"/>
      <c r="F9" s="168">
        <f>(Grunddaten!C6)/10*100</f>
        <v>2000</v>
      </c>
      <c r="G9" s="142">
        <v>5</v>
      </c>
      <c r="H9" s="90">
        <v>0.2</v>
      </c>
      <c r="I9" s="91">
        <f t="shared" si="0"/>
        <v>2000</v>
      </c>
      <c r="J9" s="100">
        <f t="shared" si="1"/>
        <v>0.8</v>
      </c>
      <c r="K9" s="97">
        <f t="shared" si="2"/>
        <v>8000</v>
      </c>
      <c r="L9" s="6">
        <f t="shared" si="3"/>
        <v>10000</v>
      </c>
      <c r="M9" s="169"/>
    </row>
    <row r="10" spans="1:13" customFormat="1" ht="15" x14ac:dyDescent="0.25">
      <c r="A10" s="13">
        <f t="shared" si="4"/>
        <v>7.1599999999999984</v>
      </c>
      <c r="B10" s="17" t="s">
        <v>109</v>
      </c>
      <c r="C10" s="16" t="s">
        <v>106</v>
      </c>
      <c r="D10" s="7" t="s">
        <v>14</v>
      </c>
      <c r="E10" s="84"/>
      <c r="F10" s="166">
        <v>0</v>
      </c>
      <c r="G10" s="142">
        <v>8</v>
      </c>
      <c r="H10" s="90">
        <v>0.2</v>
      </c>
      <c r="I10" s="91">
        <f t="shared" si="0"/>
        <v>0</v>
      </c>
      <c r="J10" s="100">
        <f t="shared" si="1"/>
        <v>0.8</v>
      </c>
      <c r="K10" s="97">
        <f t="shared" si="2"/>
        <v>0</v>
      </c>
      <c r="L10" s="6">
        <f t="shared" si="3"/>
        <v>0</v>
      </c>
      <c r="M10" s="169"/>
    </row>
    <row r="11" spans="1:13" customFormat="1" ht="15" x14ac:dyDescent="0.25">
      <c r="A11" s="204">
        <f t="shared" si="4"/>
        <v>7.1699999999999982</v>
      </c>
      <c r="B11" s="17" t="s">
        <v>246</v>
      </c>
      <c r="C11" s="16" t="s">
        <v>90</v>
      </c>
      <c r="D11" s="226" t="s">
        <v>91</v>
      </c>
      <c r="E11" s="232"/>
      <c r="F11" s="168">
        <f>Grunddaten!C8/2</f>
        <v>700</v>
      </c>
      <c r="G11" s="142">
        <v>6</v>
      </c>
      <c r="H11" s="90">
        <v>0.2</v>
      </c>
      <c r="I11" s="91">
        <f t="shared" si="0"/>
        <v>840</v>
      </c>
      <c r="J11" s="100">
        <f t="shared" si="1"/>
        <v>0.8</v>
      </c>
      <c r="K11" s="97">
        <f t="shared" si="2"/>
        <v>3360</v>
      </c>
      <c r="L11" s="6">
        <f t="shared" si="3"/>
        <v>4200</v>
      </c>
      <c r="M11" s="233"/>
    </row>
    <row r="12" spans="1:13" customFormat="1" ht="15" x14ac:dyDescent="0.25">
      <c r="A12" s="204">
        <f t="shared" si="4"/>
        <v>7.1799999999999979</v>
      </c>
      <c r="B12" s="17" t="s">
        <v>110</v>
      </c>
      <c r="C12" s="16"/>
      <c r="D12" s="7" t="s">
        <v>111</v>
      </c>
      <c r="E12" s="84"/>
      <c r="F12" s="168">
        <f>Grunddaten!C6+Grunddaten!C7</f>
        <v>255</v>
      </c>
      <c r="G12" s="142">
        <v>10</v>
      </c>
      <c r="H12" s="90">
        <v>0.2</v>
      </c>
      <c r="I12" s="91">
        <f t="shared" si="0"/>
        <v>510</v>
      </c>
      <c r="J12" s="100">
        <f t="shared" si="1"/>
        <v>0.8</v>
      </c>
      <c r="K12" s="97">
        <f t="shared" si="2"/>
        <v>2040</v>
      </c>
      <c r="L12" s="6">
        <f t="shared" si="3"/>
        <v>2550</v>
      </c>
      <c r="M12" s="169"/>
    </row>
    <row r="13" spans="1:13" customFormat="1" ht="15" x14ac:dyDescent="0.25">
      <c r="A13" s="204">
        <f t="shared" si="4"/>
        <v>7.1899999999999977</v>
      </c>
      <c r="B13" s="17" t="s">
        <v>112</v>
      </c>
      <c r="C13" s="16"/>
      <c r="D13" s="226" t="s">
        <v>111</v>
      </c>
      <c r="E13" s="232"/>
      <c r="F13" s="168">
        <f>F12</f>
        <v>255</v>
      </c>
      <c r="G13" s="142">
        <v>8</v>
      </c>
      <c r="H13" s="90">
        <v>0.2</v>
      </c>
      <c r="I13" s="91">
        <f t="shared" si="0"/>
        <v>408</v>
      </c>
      <c r="J13" s="100">
        <f t="shared" si="1"/>
        <v>0.8</v>
      </c>
      <c r="K13" s="97">
        <f t="shared" si="2"/>
        <v>1632</v>
      </c>
      <c r="L13" s="6">
        <f t="shared" si="3"/>
        <v>2040</v>
      </c>
      <c r="M13" s="169"/>
    </row>
    <row r="14" spans="1:13" customFormat="1" ht="15" x14ac:dyDescent="0.25">
      <c r="A14" s="204">
        <f t="shared" si="4"/>
        <v>7.1999999999999975</v>
      </c>
      <c r="B14" s="14" t="s">
        <v>113</v>
      </c>
      <c r="C14" s="15"/>
      <c r="D14" s="2" t="s">
        <v>9</v>
      </c>
      <c r="E14" s="84"/>
      <c r="F14" s="166">
        <v>0</v>
      </c>
      <c r="G14" s="142"/>
      <c r="H14" s="90">
        <v>0.2</v>
      </c>
      <c r="I14" s="91">
        <f t="shared" si="0"/>
        <v>0</v>
      </c>
      <c r="J14" s="100">
        <f t="shared" si="1"/>
        <v>0.8</v>
      </c>
      <c r="K14" s="97">
        <f t="shared" si="2"/>
        <v>0</v>
      </c>
      <c r="L14" s="6">
        <f t="shared" si="3"/>
        <v>0</v>
      </c>
      <c r="M14" s="169"/>
    </row>
    <row r="15" spans="1:13" customFormat="1" ht="15" x14ac:dyDescent="0.25">
      <c r="A15" s="204">
        <f t="shared" si="4"/>
        <v>7.2099999999999973</v>
      </c>
      <c r="B15" s="14" t="s">
        <v>114</v>
      </c>
      <c r="C15" s="15"/>
      <c r="D15" s="2" t="s">
        <v>9</v>
      </c>
      <c r="E15" s="84"/>
      <c r="F15" s="166">
        <v>0</v>
      </c>
      <c r="G15" s="142"/>
      <c r="H15" s="90">
        <v>0.2</v>
      </c>
      <c r="I15" s="91">
        <f t="shared" si="0"/>
        <v>0</v>
      </c>
      <c r="J15" s="100">
        <f t="shared" si="1"/>
        <v>0.8</v>
      </c>
      <c r="K15" s="97">
        <f t="shared" si="2"/>
        <v>0</v>
      </c>
      <c r="L15" s="6">
        <f t="shared" si="3"/>
        <v>0</v>
      </c>
      <c r="M15" s="169"/>
    </row>
    <row r="16" spans="1:13" customFormat="1" ht="15" x14ac:dyDescent="0.25">
      <c r="A16" s="204">
        <f t="shared" si="4"/>
        <v>7.2199999999999971</v>
      </c>
      <c r="B16" s="14" t="s">
        <v>115</v>
      </c>
      <c r="C16" s="15"/>
      <c r="D16" s="2" t="s">
        <v>9</v>
      </c>
      <c r="E16" s="84"/>
      <c r="F16" s="166">
        <v>0</v>
      </c>
      <c r="G16" s="142"/>
      <c r="H16" s="90">
        <v>0.2</v>
      </c>
      <c r="I16" s="91">
        <f t="shared" si="0"/>
        <v>0</v>
      </c>
      <c r="J16" s="100">
        <f t="shared" si="1"/>
        <v>0.8</v>
      </c>
      <c r="K16" s="97">
        <f t="shared" si="2"/>
        <v>0</v>
      </c>
      <c r="L16" s="6">
        <f t="shared" si="3"/>
        <v>0</v>
      </c>
      <c r="M16" s="169"/>
    </row>
    <row r="17" spans="1:13" customFormat="1" ht="15" x14ac:dyDescent="0.25">
      <c r="A17" s="204">
        <f t="shared" si="4"/>
        <v>7.2299999999999969</v>
      </c>
      <c r="B17" s="14" t="s">
        <v>116</v>
      </c>
      <c r="C17" s="15"/>
      <c r="D17" s="2" t="s">
        <v>9</v>
      </c>
      <c r="E17" s="84"/>
      <c r="F17" s="166">
        <v>0</v>
      </c>
      <c r="G17" s="142"/>
      <c r="H17" s="90">
        <v>10</v>
      </c>
      <c r="I17" s="91">
        <f t="shared" si="0"/>
        <v>0</v>
      </c>
      <c r="J17" s="100">
        <f t="shared" si="1"/>
        <v>-9</v>
      </c>
      <c r="K17" s="97">
        <f t="shared" si="2"/>
        <v>0</v>
      </c>
      <c r="L17" s="6">
        <f t="shared" si="3"/>
        <v>0</v>
      </c>
      <c r="M17" s="169"/>
    </row>
    <row r="18" spans="1:13" s="20" customFormat="1" ht="19.5" customHeight="1" x14ac:dyDescent="0.2">
      <c r="A18" s="10" t="s">
        <v>172</v>
      </c>
      <c r="B18" s="11" t="s">
        <v>162</v>
      </c>
      <c r="C18" s="9"/>
      <c r="D18" s="9"/>
      <c r="E18" s="9"/>
      <c r="F18" s="9"/>
      <c r="G18" s="9"/>
      <c r="H18" s="171"/>
      <c r="I18" s="92">
        <f>SUM(I4:I17)</f>
        <v>7238</v>
      </c>
      <c r="J18" s="98"/>
      <c r="K18" s="99">
        <f>SUM(K4:K17)</f>
        <v>28952</v>
      </c>
      <c r="L18" s="26">
        <f>K18+I18</f>
        <v>36190</v>
      </c>
      <c r="M18" s="21"/>
    </row>
    <row r="20" spans="1:13" s="29" customFormat="1" ht="15.75" x14ac:dyDescent="0.25">
      <c r="A20" s="28" t="str">
        <f>Zusammenfassung!A26</f>
        <v>7B</v>
      </c>
      <c r="B20" s="46" t="str">
        <f>B3</f>
        <v>Holzproduktion</v>
      </c>
      <c r="C20" s="245" t="str">
        <f>Zusammenfassung!B18</f>
        <v>Leistungen auf Bestellung</v>
      </c>
      <c r="D20" s="245"/>
      <c r="E20" s="245"/>
      <c r="F20" s="245"/>
      <c r="G20" s="245"/>
      <c r="H20" s="245"/>
      <c r="I20" s="245"/>
      <c r="J20" s="245"/>
      <c r="K20" s="245"/>
      <c r="L20" s="245"/>
      <c r="M20" s="246"/>
    </row>
    <row r="21" spans="1:13" customFormat="1" ht="15" x14ac:dyDescent="0.25">
      <c r="A21" s="112">
        <v>7.5</v>
      </c>
      <c r="B21" s="14" t="s">
        <v>93</v>
      </c>
      <c r="C21" s="15" t="s">
        <v>94</v>
      </c>
      <c r="D21" s="2" t="s">
        <v>95</v>
      </c>
      <c r="E21" s="84"/>
      <c r="F21" s="166">
        <v>0</v>
      </c>
      <c r="G21" s="142">
        <v>500</v>
      </c>
      <c r="H21" s="90">
        <v>0</v>
      </c>
      <c r="I21" s="91">
        <f t="shared" ref="I21:I31" si="5">F21*G21*H21</f>
        <v>0</v>
      </c>
      <c r="J21" s="100">
        <f t="shared" ref="J21:J31" si="6">SUM(100%-H21)</f>
        <v>1</v>
      </c>
      <c r="K21" s="97">
        <f t="shared" ref="K21:K31" si="7">F21*G21*J21</f>
        <v>0</v>
      </c>
      <c r="L21" s="6">
        <f t="shared" ref="L21:L31" si="8">I21+K21</f>
        <v>0</v>
      </c>
      <c r="M21" s="169"/>
    </row>
    <row r="22" spans="1:13" customFormat="1" ht="15" x14ac:dyDescent="0.25">
      <c r="A22" s="112">
        <f t="shared" ref="A22:A31" si="9">A21+0.01</f>
        <v>7.51</v>
      </c>
      <c r="B22" s="17" t="s">
        <v>96</v>
      </c>
      <c r="C22" s="15" t="s">
        <v>94</v>
      </c>
      <c r="D22" s="7" t="s">
        <v>95</v>
      </c>
      <c r="E22" s="84"/>
      <c r="F22" s="166">
        <v>0</v>
      </c>
      <c r="G22" s="142">
        <v>400</v>
      </c>
      <c r="H22" s="90">
        <v>0</v>
      </c>
      <c r="I22" s="91">
        <f t="shared" si="5"/>
        <v>0</v>
      </c>
      <c r="J22" s="100">
        <f t="shared" si="6"/>
        <v>1</v>
      </c>
      <c r="K22" s="97">
        <f t="shared" si="7"/>
        <v>0</v>
      </c>
      <c r="L22" s="6">
        <f t="shared" si="8"/>
        <v>0</v>
      </c>
      <c r="M22" s="169"/>
    </row>
    <row r="23" spans="1:13" customFormat="1" ht="15" x14ac:dyDescent="0.25">
      <c r="A23" s="112">
        <f t="shared" si="9"/>
        <v>7.52</v>
      </c>
      <c r="B23" s="17" t="s">
        <v>99</v>
      </c>
      <c r="C23" s="16"/>
      <c r="D23" s="7" t="s">
        <v>9</v>
      </c>
      <c r="E23" s="84"/>
      <c r="F23" s="166">
        <v>0</v>
      </c>
      <c r="G23" s="142">
        <v>8</v>
      </c>
      <c r="H23" s="90">
        <v>0</v>
      </c>
      <c r="I23" s="91">
        <f t="shared" si="5"/>
        <v>0</v>
      </c>
      <c r="J23" s="100">
        <f t="shared" si="6"/>
        <v>1</v>
      </c>
      <c r="K23" s="97">
        <f t="shared" si="7"/>
        <v>0</v>
      </c>
      <c r="L23" s="6">
        <f t="shared" si="8"/>
        <v>0</v>
      </c>
      <c r="M23" s="169"/>
    </row>
    <row r="24" spans="1:13" customFormat="1" ht="15" x14ac:dyDescent="0.25">
      <c r="A24" s="112">
        <f t="shared" si="9"/>
        <v>7.5299999999999994</v>
      </c>
      <c r="B24" s="17" t="s">
        <v>100</v>
      </c>
      <c r="C24" s="16"/>
      <c r="D24" s="7" t="s">
        <v>9</v>
      </c>
      <c r="E24" s="84"/>
      <c r="F24" s="166">
        <v>0</v>
      </c>
      <c r="G24" s="142">
        <v>4.5</v>
      </c>
      <c r="H24" s="90">
        <v>0</v>
      </c>
      <c r="I24" s="91">
        <f t="shared" si="5"/>
        <v>0</v>
      </c>
      <c r="J24" s="100">
        <f t="shared" si="6"/>
        <v>1</v>
      </c>
      <c r="K24" s="97">
        <f t="shared" si="7"/>
        <v>0</v>
      </c>
      <c r="L24" s="6">
        <f t="shared" si="8"/>
        <v>0</v>
      </c>
      <c r="M24" s="169"/>
    </row>
    <row r="25" spans="1:13" customFormat="1" ht="15" x14ac:dyDescent="0.25">
      <c r="A25" s="112">
        <f t="shared" si="9"/>
        <v>7.5399999999999991</v>
      </c>
      <c r="B25" s="17" t="s">
        <v>101</v>
      </c>
      <c r="C25" s="16"/>
      <c r="D25" s="7" t="s">
        <v>9</v>
      </c>
      <c r="E25" s="84"/>
      <c r="F25" s="166">
        <v>0</v>
      </c>
      <c r="G25" s="142">
        <v>6.5</v>
      </c>
      <c r="H25" s="90">
        <v>0</v>
      </c>
      <c r="I25" s="91">
        <f t="shared" si="5"/>
        <v>0</v>
      </c>
      <c r="J25" s="100">
        <f t="shared" si="6"/>
        <v>1</v>
      </c>
      <c r="K25" s="97">
        <f t="shared" si="7"/>
        <v>0</v>
      </c>
      <c r="L25" s="6">
        <f t="shared" si="8"/>
        <v>0</v>
      </c>
      <c r="M25" s="169"/>
    </row>
    <row r="26" spans="1:13" customFormat="1" ht="15" x14ac:dyDescent="0.25">
      <c r="A26" s="112">
        <f t="shared" si="9"/>
        <v>7.5499999999999989</v>
      </c>
      <c r="B26" s="17" t="s">
        <v>102</v>
      </c>
      <c r="C26" s="16"/>
      <c r="D26" s="7" t="s">
        <v>9</v>
      </c>
      <c r="E26" s="84"/>
      <c r="F26" s="166">
        <v>0</v>
      </c>
      <c r="G26" s="142"/>
      <c r="H26" s="90">
        <v>0</v>
      </c>
      <c r="I26" s="91">
        <f t="shared" si="5"/>
        <v>0</v>
      </c>
      <c r="J26" s="100">
        <f t="shared" si="6"/>
        <v>1</v>
      </c>
      <c r="K26" s="97">
        <f t="shared" si="7"/>
        <v>0</v>
      </c>
      <c r="L26" s="6">
        <f t="shared" si="8"/>
        <v>0</v>
      </c>
      <c r="M26" s="169"/>
    </row>
    <row r="27" spans="1:13" customFormat="1" ht="15" x14ac:dyDescent="0.25">
      <c r="A27" s="112">
        <f t="shared" si="9"/>
        <v>7.5599999999999987</v>
      </c>
      <c r="B27" s="17" t="s">
        <v>103</v>
      </c>
      <c r="C27" s="16"/>
      <c r="D27" s="7" t="s">
        <v>9</v>
      </c>
      <c r="E27" s="84"/>
      <c r="F27" s="166">
        <v>0</v>
      </c>
      <c r="G27" s="142"/>
      <c r="H27" s="90">
        <v>0</v>
      </c>
      <c r="I27" s="91">
        <f t="shared" si="5"/>
        <v>0</v>
      </c>
      <c r="J27" s="100">
        <f t="shared" si="6"/>
        <v>1</v>
      </c>
      <c r="K27" s="97">
        <f t="shared" si="7"/>
        <v>0</v>
      </c>
      <c r="L27" s="6">
        <f t="shared" si="8"/>
        <v>0</v>
      </c>
      <c r="M27" s="169"/>
    </row>
    <row r="28" spans="1:13" customFormat="1" ht="15" x14ac:dyDescent="0.25">
      <c r="A28" s="112">
        <f t="shared" si="9"/>
        <v>7.5699999999999985</v>
      </c>
      <c r="B28" s="17" t="s">
        <v>104</v>
      </c>
      <c r="C28" s="16"/>
      <c r="D28" s="7" t="s">
        <v>9</v>
      </c>
      <c r="E28" s="84"/>
      <c r="F28" s="166">
        <v>0</v>
      </c>
      <c r="G28" s="142"/>
      <c r="H28" s="90">
        <v>0</v>
      </c>
      <c r="I28" s="91">
        <f t="shared" si="5"/>
        <v>0</v>
      </c>
      <c r="J28" s="100">
        <f t="shared" si="6"/>
        <v>1</v>
      </c>
      <c r="K28" s="97">
        <f t="shared" si="7"/>
        <v>0</v>
      </c>
      <c r="L28" s="6">
        <f t="shared" si="8"/>
        <v>0</v>
      </c>
      <c r="M28" s="169"/>
    </row>
    <row r="29" spans="1:13" customFormat="1" ht="15" x14ac:dyDescent="0.25">
      <c r="A29" s="112">
        <f t="shared" si="9"/>
        <v>7.5799999999999983</v>
      </c>
      <c r="B29" s="14" t="s">
        <v>117</v>
      </c>
      <c r="C29" s="15"/>
      <c r="D29" s="2" t="s">
        <v>9</v>
      </c>
      <c r="E29" s="84"/>
      <c r="F29" s="166">
        <v>0</v>
      </c>
      <c r="G29" s="142"/>
      <c r="H29" s="90">
        <v>0</v>
      </c>
      <c r="I29" s="91">
        <f t="shared" si="5"/>
        <v>0</v>
      </c>
      <c r="J29" s="100">
        <f t="shared" si="6"/>
        <v>1</v>
      </c>
      <c r="K29" s="97">
        <f t="shared" si="7"/>
        <v>0</v>
      </c>
      <c r="L29" s="6">
        <f t="shared" si="8"/>
        <v>0</v>
      </c>
      <c r="M29" s="169"/>
    </row>
    <row r="30" spans="1:13" customFormat="1" ht="15" x14ac:dyDescent="0.25">
      <c r="A30" s="112">
        <f t="shared" si="9"/>
        <v>7.5899999999999981</v>
      </c>
      <c r="B30" s="14" t="s">
        <v>118</v>
      </c>
      <c r="C30" s="15"/>
      <c r="D30" s="2" t="s">
        <v>95</v>
      </c>
      <c r="E30" s="84"/>
      <c r="F30" s="166">
        <v>0</v>
      </c>
      <c r="G30" s="142">
        <v>300</v>
      </c>
      <c r="H30" s="90">
        <v>0</v>
      </c>
      <c r="I30" s="91">
        <f t="shared" si="5"/>
        <v>0</v>
      </c>
      <c r="J30" s="100">
        <f t="shared" si="6"/>
        <v>1</v>
      </c>
      <c r="K30" s="97">
        <f t="shared" si="7"/>
        <v>0</v>
      </c>
      <c r="L30" s="6">
        <f t="shared" si="8"/>
        <v>0</v>
      </c>
      <c r="M30" s="169"/>
    </row>
    <row r="31" spans="1:13" customFormat="1" ht="15" x14ac:dyDescent="0.25">
      <c r="A31" s="112">
        <f t="shared" si="9"/>
        <v>7.5999999999999979</v>
      </c>
      <c r="B31" s="14" t="s">
        <v>119</v>
      </c>
      <c r="C31" s="15"/>
      <c r="D31" s="2" t="s">
        <v>9</v>
      </c>
      <c r="E31" s="84"/>
      <c r="F31" s="166">
        <v>0</v>
      </c>
      <c r="G31" s="142"/>
      <c r="H31" s="90">
        <v>0</v>
      </c>
      <c r="I31" s="91">
        <f t="shared" si="5"/>
        <v>0</v>
      </c>
      <c r="J31" s="100">
        <f t="shared" si="6"/>
        <v>1</v>
      </c>
      <c r="K31" s="97">
        <f t="shared" si="7"/>
        <v>0</v>
      </c>
      <c r="L31" s="6">
        <f t="shared" si="8"/>
        <v>0</v>
      </c>
      <c r="M31" s="169"/>
    </row>
    <row r="32" spans="1:13" ht="20.25" customHeight="1" x14ac:dyDescent="0.2">
      <c r="A32" s="23" t="s">
        <v>173</v>
      </c>
      <c r="B32" s="23" t="s">
        <v>162</v>
      </c>
      <c r="C32" s="21"/>
      <c r="D32" s="21"/>
      <c r="E32" s="21"/>
      <c r="F32" s="27"/>
      <c r="G32" s="24"/>
      <c r="H32" s="94"/>
      <c r="I32" s="95">
        <f>SUM(I21:I31)</f>
        <v>0</v>
      </c>
      <c r="J32" s="21"/>
      <c r="K32" s="22">
        <f>SUM(K21:K31)</f>
        <v>0</v>
      </c>
      <c r="L32" s="22">
        <f t="shared" ref="L32" si="10">I32+K32</f>
        <v>0</v>
      </c>
      <c r="M32" s="12"/>
    </row>
    <row r="33" spans="3:13" x14ac:dyDescent="0.2">
      <c r="C33" s="197"/>
      <c r="D33" s="197"/>
      <c r="E33" s="197"/>
      <c r="F33" s="197"/>
      <c r="G33" s="197"/>
      <c r="H33" s="197"/>
      <c r="I33" s="198"/>
      <c r="J33" s="229"/>
      <c r="K33" s="197"/>
      <c r="L33" s="197"/>
      <c r="M33" s="197"/>
    </row>
  </sheetData>
  <sheetProtection sheet="1" objects="1" scenarios="1"/>
  <mergeCells count="6">
    <mergeCell ref="B1:G1"/>
    <mergeCell ref="H2:I2"/>
    <mergeCell ref="J2:K2"/>
    <mergeCell ref="C3:M3"/>
    <mergeCell ref="C20:M20"/>
    <mergeCell ref="H1:K1"/>
  </mergeCells>
  <pageMargins left="0.78740157480314965" right="0.78740157480314965" top="1.1811023622047245" bottom="1.1811023622047245" header="0.31496062992125984" footer="0.31496062992125984"/>
  <pageSetup paperSize="9" scale="64"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90" zoomScaleNormal="90" workbookViewId="0">
      <selection activeCell="M12" sqref="A1:M12"/>
    </sheetView>
  </sheetViews>
  <sheetFormatPr baseColWidth="10" defaultColWidth="11.42578125" defaultRowHeight="12.75" x14ac:dyDescent="0.2"/>
  <cols>
    <col min="1" max="1" width="7.7109375" style="19" bestFit="1" customWidth="1"/>
    <col min="2" max="2" width="49.7109375" style="19" bestFit="1" customWidth="1"/>
    <col min="3" max="3" width="13.85546875" style="19" bestFit="1" customWidth="1"/>
    <col min="4" max="4" width="13.42578125" style="19" bestFit="1" customWidth="1"/>
    <col min="5" max="5" width="10.28515625" style="19" bestFit="1" customWidth="1"/>
    <col min="6" max="6" width="7" style="19" bestFit="1" customWidth="1"/>
    <col min="7" max="7" width="11.42578125" style="25"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Zusammenfassung!A12</f>
        <v>8A</v>
      </c>
      <c r="B3" s="28" t="s">
        <v>294</v>
      </c>
      <c r="C3" s="245" t="str">
        <f>"mit "&amp;Zusammenfassung!B3</f>
        <v>mit Folgenutzen</v>
      </c>
      <c r="D3" s="245"/>
      <c r="E3" s="245"/>
      <c r="F3" s="245"/>
      <c r="G3" s="245"/>
      <c r="H3" s="245"/>
      <c r="I3" s="245"/>
      <c r="J3" s="245"/>
      <c r="K3" s="245"/>
      <c r="L3" s="245"/>
      <c r="M3" s="246"/>
    </row>
    <row r="4" spans="1:13" x14ac:dyDescent="0.2">
      <c r="A4" s="13">
        <v>8.1</v>
      </c>
      <c r="B4" s="225" t="s">
        <v>291</v>
      </c>
      <c r="C4" s="202" t="s">
        <v>247</v>
      </c>
      <c r="D4" s="201" t="s">
        <v>120</v>
      </c>
      <c r="E4" s="84"/>
      <c r="F4" s="241">
        <f>Grunddaten!C6+Grunddaten!C7</f>
        <v>255</v>
      </c>
      <c r="G4" s="208">
        <v>20</v>
      </c>
      <c r="H4" s="90">
        <v>0.5</v>
      </c>
      <c r="I4" s="91">
        <f t="shared" ref="I4" si="0">F4*G4*H4</f>
        <v>2550</v>
      </c>
      <c r="J4" s="100">
        <f t="shared" ref="J4" si="1">SUM(100%-H4)</f>
        <v>0.5</v>
      </c>
      <c r="K4" s="97">
        <f t="shared" ref="K4" si="2">F4*G4*J4</f>
        <v>2550</v>
      </c>
      <c r="L4" s="6">
        <f t="shared" ref="L4" si="3">I4+K4</f>
        <v>5100</v>
      </c>
      <c r="M4" s="85"/>
    </row>
    <row r="5" spans="1:13" s="20" customFormat="1" ht="19.5" customHeight="1" x14ac:dyDescent="0.2">
      <c r="A5" s="10" t="s">
        <v>175</v>
      </c>
      <c r="B5" s="11" t="s">
        <v>162</v>
      </c>
      <c r="C5" s="9"/>
      <c r="D5" s="9"/>
      <c r="E5" s="9"/>
      <c r="F5" s="9"/>
      <c r="G5" s="172"/>
      <c r="H5" s="171"/>
      <c r="I5" s="92">
        <f>SUM(I4:I4)</f>
        <v>2550</v>
      </c>
      <c r="J5" s="98"/>
      <c r="K5" s="99">
        <f>SUM(K4:K4)</f>
        <v>2550</v>
      </c>
      <c r="L5" s="26">
        <f>SUM(I5:K5)</f>
        <v>5100</v>
      </c>
      <c r="M5" s="21"/>
    </row>
    <row r="6" spans="1:13" s="35" customFormat="1" ht="19.5" customHeight="1" x14ac:dyDescent="0.2">
      <c r="A6" s="238"/>
      <c r="B6" s="221"/>
      <c r="C6" s="222"/>
      <c r="D6" s="222"/>
      <c r="E6" s="222"/>
      <c r="F6" s="222"/>
      <c r="G6" s="239"/>
      <c r="H6" s="222"/>
      <c r="I6" s="222"/>
      <c r="J6" s="222"/>
      <c r="K6" s="240"/>
      <c r="L6" s="240"/>
    </row>
    <row r="7" spans="1:13" s="35" customFormat="1" ht="19.5" customHeight="1" x14ac:dyDescent="0.2">
      <c r="A7" s="34"/>
      <c r="B7" s="31"/>
      <c r="C7" s="32"/>
      <c r="D7" s="32"/>
      <c r="E7" s="32"/>
      <c r="F7" s="32"/>
      <c r="G7" s="32"/>
      <c r="H7" s="32"/>
      <c r="I7" s="33"/>
      <c r="J7" s="32"/>
      <c r="K7" s="33"/>
      <c r="L7" s="33"/>
    </row>
    <row r="8" spans="1:13" s="14" customFormat="1" x14ac:dyDescent="0.2">
      <c r="A8" s="34"/>
      <c r="B8" s="31"/>
      <c r="C8" s="31"/>
      <c r="D8" s="31"/>
      <c r="E8" s="31"/>
      <c r="F8" s="31"/>
      <c r="G8" s="31"/>
      <c r="H8" s="31"/>
      <c r="I8" s="31"/>
      <c r="J8" s="31"/>
      <c r="K8" s="31"/>
      <c r="L8" s="31"/>
    </row>
    <row r="9" spans="1:13" s="29" customFormat="1" ht="15.75" x14ac:dyDescent="0.25">
      <c r="A9" s="28" t="str">
        <f>Zusammenfassung!A27</f>
        <v>8B</v>
      </c>
      <c r="B9" s="46" t="str">
        <f>B3</f>
        <v>Mindererträge</v>
      </c>
      <c r="C9" s="245" t="str">
        <f>Zusammenfassung!B18</f>
        <v>Leistungen auf Bestellung</v>
      </c>
      <c r="D9" s="245"/>
      <c r="E9" s="245"/>
      <c r="F9" s="245"/>
      <c r="G9" s="245"/>
      <c r="H9" s="245"/>
      <c r="I9" s="245"/>
      <c r="J9" s="245"/>
      <c r="K9" s="245"/>
      <c r="L9" s="245"/>
      <c r="M9" s="246"/>
    </row>
    <row r="10" spans="1:13" x14ac:dyDescent="0.2">
      <c r="A10" s="13">
        <v>8.5</v>
      </c>
      <c r="B10" s="17" t="s">
        <v>121</v>
      </c>
      <c r="C10" s="16"/>
      <c r="D10" s="2" t="s">
        <v>122</v>
      </c>
      <c r="E10" s="135"/>
      <c r="F10" s="166">
        <v>0</v>
      </c>
      <c r="G10" s="142"/>
      <c r="H10" s="90">
        <v>0</v>
      </c>
      <c r="I10" s="91">
        <f t="shared" ref="I10:I11" si="4">F10*G10*H10</f>
        <v>0</v>
      </c>
      <c r="J10" s="100">
        <f t="shared" ref="J10:J11" si="5">SUM(100%-H10)</f>
        <v>1</v>
      </c>
      <c r="K10" s="97">
        <f t="shared" ref="K10:K11" si="6">F10*G10*J10</f>
        <v>0</v>
      </c>
      <c r="L10" s="6">
        <f t="shared" ref="L10:L12" si="7">I10+K10</f>
        <v>0</v>
      </c>
      <c r="M10" s="170"/>
    </row>
    <row r="11" spans="1:13" x14ac:dyDescent="0.2">
      <c r="A11" s="13">
        <f>A10+0.01</f>
        <v>8.51</v>
      </c>
      <c r="B11" s="17" t="s">
        <v>123</v>
      </c>
      <c r="C11" s="16"/>
      <c r="D11" s="2" t="s">
        <v>122</v>
      </c>
      <c r="E11" s="135"/>
      <c r="F11" s="166">
        <v>0</v>
      </c>
      <c r="G11" s="142"/>
      <c r="H11" s="90">
        <v>0</v>
      </c>
      <c r="I11" s="91">
        <f t="shared" si="4"/>
        <v>0</v>
      </c>
      <c r="J11" s="100">
        <f t="shared" si="5"/>
        <v>1</v>
      </c>
      <c r="K11" s="97">
        <f t="shared" si="6"/>
        <v>0</v>
      </c>
      <c r="L11" s="6">
        <f t="shared" si="7"/>
        <v>0</v>
      </c>
      <c r="M11" s="170"/>
    </row>
    <row r="12" spans="1:13" ht="20.25" customHeight="1" x14ac:dyDescent="0.2">
      <c r="A12" s="23" t="s">
        <v>176</v>
      </c>
      <c r="B12" s="23" t="s">
        <v>162</v>
      </c>
      <c r="C12" s="21"/>
      <c r="D12" s="21"/>
      <c r="E12" s="21"/>
      <c r="F12" s="27"/>
      <c r="G12" s="24"/>
      <c r="H12" s="94"/>
      <c r="I12" s="95">
        <f>SUM(I10:I11)</f>
        <v>0</v>
      </c>
      <c r="J12" s="101"/>
      <c r="K12" s="102">
        <f>SUM(K10:K11)</f>
        <v>0</v>
      </c>
      <c r="L12" s="22">
        <f t="shared" si="7"/>
        <v>0</v>
      </c>
      <c r="M12" s="12"/>
    </row>
  </sheetData>
  <sheetProtection sheet="1" objects="1" scenarios="1"/>
  <mergeCells count="6">
    <mergeCell ref="B1:G1"/>
    <mergeCell ref="H2:I2"/>
    <mergeCell ref="J2:K2"/>
    <mergeCell ref="C3:M3"/>
    <mergeCell ref="C9:M9"/>
    <mergeCell ref="H1:K1"/>
  </mergeCells>
  <pageMargins left="0.78740157480314965" right="0.78740157480314965" top="1.1811023622047245" bottom="1.1811023622047245" header="0.31496062992125984" footer="0.31496062992125984"/>
  <pageSetup paperSize="9" scale="69"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90" zoomScaleNormal="90" workbookViewId="0">
      <selection activeCell="M23" sqref="A1:M23"/>
    </sheetView>
  </sheetViews>
  <sheetFormatPr baseColWidth="10" defaultColWidth="11.42578125" defaultRowHeight="12.75" x14ac:dyDescent="0.2"/>
  <cols>
    <col min="1" max="1" width="6.140625" style="19" customWidth="1"/>
    <col min="2" max="2" width="47.5703125" style="19" bestFit="1" customWidth="1"/>
    <col min="3" max="3" width="14.85546875" style="19" bestFit="1" customWidth="1"/>
    <col min="4" max="4" width="13.7109375" style="19" bestFit="1" customWidth="1"/>
    <col min="5" max="5" width="10.28515625" style="19" bestFit="1" customWidth="1"/>
    <col min="6" max="6" width="7" style="19" bestFit="1" customWidth="1"/>
    <col min="7" max="7" width="11.42578125" style="25" bestFit="1" customWidth="1"/>
    <col min="8" max="8" width="6.85546875" style="19" customWidth="1"/>
    <col min="9" max="9" width="13.85546875" style="19" bestFit="1" customWidth="1"/>
    <col min="10" max="10" width="7" style="19" customWidth="1"/>
    <col min="11" max="11" width="14.28515625" style="19" bestFit="1" customWidth="1"/>
    <col min="12" max="12" width="15.85546875" style="19" bestFit="1"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Zusammenfassung!A13</f>
        <v>9A</v>
      </c>
      <c r="B3" s="28" t="str">
        <f>Zusammenfassung!B13</f>
        <v>Öffentlichkeitsarbeit</v>
      </c>
      <c r="C3" s="245" t="str">
        <f>"mit "&amp;Zusammenfassung!B3</f>
        <v>mit Folgenutzen</v>
      </c>
      <c r="D3" s="245"/>
      <c r="E3" s="245"/>
      <c r="F3" s="245"/>
      <c r="G3" s="245"/>
      <c r="H3" s="245"/>
      <c r="I3" s="245"/>
      <c r="J3" s="245"/>
      <c r="K3" s="245"/>
      <c r="L3" s="245"/>
      <c r="M3" s="246"/>
    </row>
    <row r="4" spans="1:13" customFormat="1" ht="15" x14ac:dyDescent="0.25">
      <c r="A4" s="13"/>
      <c r="B4" s="17"/>
      <c r="C4" s="16"/>
      <c r="D4" s="7"/>
      <c r="E4" s="3"/>
      <c r="F4" s="41"/>
      <c r="G4" s="39"/>
      <c r="H4" s="93"/>
      <c r="I4" s="91"/>
      <c r="J4" s="100"/>
      <c r="K4" s="97"/>
      <c r="L4" s="6"/>
      <c r="M4" s="1"/>
    </row>
    <row r="5" spans="1:13" customFormat="1" ht="15" x14ac:dyDescent="0.25">
      <c r="A5" s="13"/>
      <c r="B5" s="17"/>
      <c r="C5" s="16"/>
      <c r="D5" s="7"/>
      <c r="E5" s="3"/>
      <c r="F5" s="41"/>
      <c r="G5" s="39"/>
      <c r="H5" s="93"/>
      <c r="I5" s="91"/>
      <c r="J5" s="100"/>
      <c r="K5" s="97"/>
      <c r="L5" s="6"/>
      <c r="M5" s="1"/>
    </row>
    <row r="6" spans="1:13" s="20" customFormat="1" ht="19.5" customHeight="1" x14ac:dyDescent="0.2">
      <c r="A6" s="10" t="s">
        <v>177</v>
      </c>
      <c r="B6" s="11" t="s">
        <v>162</v>
      </c>
      <c r="C6" s="9"/>
      <c r="D6" s="9"/>
      <c r="E6" s="9"/>
      <c r="F6" s="9"/>
      <c r="G6" s="9"/>
      <c r="H6" s="171"/>
      <c r="I6" s="92">
        <f>SUM(I4:I5)</f>
        <v>0</v>
      </c>
      <c r="J6" s="98"/>
      <c r="K6" s="99">
        <f>SUM(K4:K5)</f>
        <v>0</v>
      </c>
      <c r="L6" s="26">
        <f>SUM(I6:K6)</f>
        <v>0</v>
      </c>
      <c r="M6" s="21"/>
    </row>
    <row r="7" spans="1:13" s="35" customFormat="1" ht="19.5" customHeight="1" x14ac:dyDescent="0.2">
      <c r="A7" s="34"/>
      <c r="B7" s="31"/>
      <c r="C7" s="32"/>
      <c r="D7" s="32"/>
      <c r="E7" s="32"/>
      <c r="F7" s="32"/>
      <c r="G7" s="32"/>
      <c r="H7" s="32"/>
      <c r="I7" s="33"/>
      <c r="J7" s="32"/>
      <c r="K7" s="33"/>
      <c r="L7" s="33"/>
    </row>
    <row r="8" spans="1:13" s="35" customFormat="1" ht="19.5" customHeight="1" x14ac:dyDescent="0.2">
      <c r="A8" s="34"/>
      <c r="B8" s="31"/>
      <c r="C8" s="32"/>
      <c r="D8" s="32"/>
      <c r="E8" s="32"/>
      <c r="F8" s="32"/>
      <c r="G8" s="32"/>
      <c r="H8" s="32"/>
      <c r="I8" s="33"/>
      <c r="J8" s="32"/>
      <c r="K8" s="33"/>
      <c r="L8" s="33"/>
    </row>
    <row r="9" spans="1:13" s="14" customFormat="1" x14ac:dyDescent="0.2">
      <c r="A9" s="34"/>
      <c r="B9" s="31"/>
      <c r="C9" s="31"/>
      <c r="D9" s="31"/>
      <c r="E9" s="31"/>
      <c r="F9" s="31"/>
      <c r="G9" s="31"/>
      <c r="H9" s="31"/>
      <c r="I9" s="31"/>
      <c r="J9" s="31"/>
      <c r="K9" s="31"/>
      <c r="L9" s="31"/>
    </row>
    <row r="10" spans="1:13" s="29" customFormat="1" ht="15.75" x14ac:dyDescent="0.25">
      <c r="A10" s="28" t="str">
        <f>Zusammenfassung!A28</f>
        <v>9B</v>
      </c>
      <c r="B10" s="46" t="str">
        <f>B3</f>
        <v>Öffentlichkeitsarbeit</v>
      </c>
      <c r="C10" s="245" t="str">
        <f>Zusammenfassung!B18</f>
        <v>Leistungen auf Bestellung</v>
      </c>
      <c r="D10" s="245"/>
      <c r="E10" s="245"/>
      <c r="F10" s="245"/>
      <c r="G10" s="245"/>
      <c r="H10" s="245"/>
      <c r="I10" s="245"/>
      <c r="J10" s="245"/>
      <c r="K10" s="245"/>
      <c r="L10" s="245"/>
      <c r="M10" s="246"/>
    </row>
    <row r="11" spans="1:13" x14ac:dyDescent="0.2">
      <c r="A11" s="13">
        <v>9.1</v>
      </c>
      <c r="B11" s="14" t="s">
        <v>125</v>
      </c>
      <c r="C11" s="15" t="s">
        <v>126</v>
      </c>
      <c r="D11" s="2" t="s">
        <v>12</v>
      </c>
      <c r="E11" s="84"/>
      <c r="F11" s="166">
        <v>0</v>
      </c>
      <c r="G11" s="142">
        <v>2000</v>
      </c>
      <c r="H11" s="90">
        <v>0</v>
      </c>
      <c r="I11" s="91">
        <f t="shared" ref="I11:I22" si="0">F11*G11*H11</f>
        <v>0</v>
      </c>
      <c r="J11" s="100">
        <f t="shared" ref="J11:J22" si="1">SUM(100%-H11)</f>
        <v>1</v>
      </c>
      <c r="K11" s="97">
        <f t="shared" ref="K11:K22" si="2">F11*G11*J11</f>
        <v>0</v>
      </c>
      <c r="L11" s="6">
        <f t="shared" ref="L11:L23" si="3">I11+K11</f>
        <v>0</v>
      </c>
      <c r="M11" s="85"/>
    </row>
    <row r="12" spans="1:13" x14ac:dyDescent="0.2">
      <c r="A12" s="13">
        <f>A11+0.01</f>
        <v>9.11</v>
      </c>
      <c r="B12" s="17" t="s">
        <v>127</v>
      </c>
      <c r="C12" s="16"/>
      <c r="D12" s="2" t="s">
        <v>128</v>
      </c>
      <c r="E12" s="84"/>
      <c r="F12" s="166">
        <v>0</v>
      </c>
      <c r="G12" s="142"/>
      <c r="H12" s="90">
        <v>0</v>
      </c>
      <c r="I12" s="91">
        <f t="shared" si="0"/>
        <v>0</v>
      </c>
      <c r="J12" s="100">
        <f t="shared" si="1"/>
        <v>1</v>
      </c>
      <c r="K12" s="97">
        <f t="shared" si="2"/>
        <v>0</v>
      </c>
      <c r="L12" s="6">
        <f t="shared" si="3"/>
        <v>0</v>
      </c>
      <c r="M12" s="85"/>
    </row>
    <row r="13" spans="1:13" x14ac:dyDescent="0.2">
      <c r="A13" s="13">
        <f t="shared" ref="A13:A22" si="4">A12+0.01</f>
        <v>9.1199999999999992</v>
      </c>
      <c r="B13" s="14" t="s">
        <v>197</v>
      </c>
      <c r="C13" s="15"/>
      <c r="D13" s="2" t="s">
        <v>95</v>
      </c>
      <c r="E13" s="84"/>
      <c r="F13" s="166">
        <v>0</v>
      </c>
      <c r="G13" s="142">
        <v>300</v>
      </c>
      <c r="H13" s="90">
        <v>0</v>
      </c>
      <c r="I13" s="91">
        <f t="shared" si="0"/>
        <v>0</v>
      </c>
      <c r="J13" s="100">
        <f t="shared" si="1"/>
        <v>1</v>
      </c>
      <c r="K13" s="97">
        <f t="shared" si="2"/>
        <v>0</v>
      </c>
      <c r="L13" s="6">
        <f t="shared" si="3"/>
        <v>0</v>
      </c>
      <c r="M13" s="85"/>
    </row>
    <row r="14" spans="1:13" x14ac:dyDescent="0.2">
      <c r="A14" s="13">
        <f t="shared" si="4"/>
        <v>9.129999999999999</v>
      </c>
      <c r="B14" s="14" t="s">
        <v>129</v>
      </c>
      <c r="C14" s="15" t="s">
        <v>32</v>
      </c>
      <c r="D14" s="2" t="s">
        <v>130</v>
      </c>
      <c r="E14" s="84"/>
      <c r="F14" s="166">
        <v>0</v>
      </c>
      <c r="G14" s="142">
        <v>2000</v>
      </c>
      <c r="H14" s="90">
        <v>0</v>
      </c>
      <c r="I14" s="91">
        <f t="shared" si="0"/>
        <v>0</v>
      </c>
      <c r="J14" s="100">
        <f t="shared" si="1"/>
        <v>1</v>
      </c>
      <c r="K14" s="97">
        <f t="shared" si="2"/>
        <v>0</v>
      </c>
      <c r="L14" s="6">
        <f t="shared" si="3"/>
        <v>0</v>
      </c>
      <c r="M14" s="85"/>
    </row>
    <row r="15" spans="1:13" x14ac:dyDescent="0.2">
      <c r="A15" s="13">
        <f t="shared" si="4"/>
        <v>9.1399999999999988</v>
      </c>
      <c r="B15" s="17" t="s">
        <v>131</v>
      </c>
      <c r="C15" s="16"/>
      <c r="D15" s="2" t="s">
        <v>9</v>
      </c>
      <c r="E15" s="84"/>
      <c r="F15" s="166">
        <v>0</v>
      </c>
      <c r="G15" s="142"/>
      <c r="H15" s="90">
        <v>0</v>
      </c>
      <c r="I15" s="91">
        <f t="shared" si="0"/>
        <v>0</v>
      </c>
      <c r="J15" s="100">
        <f t="shared" si="1"/>
        <v>1</v>
      </c>
      <c r="K15" s="97">
        <f t="shared" si="2"/>
        <v>0</v>
      </c>
      <c r="L15" s="6">
        <f t="shared" si="3"/>
        <v>0</v>
      </c>
      <c r="M15" s="85"/>
    </row>
    <row r="16" spans="1:13" x14ac:dyDescent="0.2">
      <c r="A16" s="13">
        <f t="shared" si="4"/>
        <v>9.1499999999999986</v>
      </c>
      <c r="B16" s="17" t="s">
        <v>132</v>
      </c>
      <c r="C16" s="16"/>
      <c r="D16" s="2" t="s">
        <v>9</v>
      </c>
      <c r="E16" s="84"/>
      <c r="F16" s="166">
        <v>0</v>
      </c>
      <c r="G16" s="142"/>
      <c r="H16" s="90">
        <v>0</v>
      </c>
      <c r="I16" s="91">
        <f t="shared" si="0"/>
        <v>0</v>
      </c>
      <c r="J16" s="100">
        <f t="shared" si="1"/>
        <v>1</v>
      </c>
      <c r="K16" s="97">
        <f t="shared" si="2"/>
        <v>0</v>
      </c>
      <c r="L16" s="6">
        <f t="shared" si="3"/>
        <v>0</v>
      </c>
      <c r="M16" s="85"/>
    </row>
    <row r="17" spans="1:13" x14ac:dyDescent="0.2">
      <c r="A17" s="13">
        <f t="shared" si="4"/>
        <v>9.1599999999999984</v>
      </c>
      <c r="B17" s="14" t="s">
        <v>133</v>
      </c>
      <c r="C17" s="15"/>
      <c r="D17" s="2" t="s">
        <v>9</v>
      </c>
      <c r="E17" s="84"/>
      <c r="F17" s="166">
        <v>0</v>
      </c>
      <c r="G17" s="142"/>
      <c r="H17" s="90">
        <v>0</v>
      </c>
      <c r="I17" s="91">
        <f t="shared" si="0"/>
        <v>0</v>
      </c>
      <c r="J17" s="100">
        <f t="shared" si="1"/>
        <v>1</v>
      </c>
      <c r="K17" s="97">
        <f t="shared" si="2"/>
        <v>0</v>
      </c>
      <c r="L17" s="6">
        <f t="shared" si="3"/>
        <v>0</v>
      </c>
      <c r="M17" s="85"/>
    </row>
    <row r="18" spans="1:13" x14ac:dyDescent="0.2">
      <c r="A18" s="13">
        <f t="shared" si="4"/>
        <v>9.1699999999999982</v>
      </c>
      <c r="B18" s="14" t="s">
        <v>134</v>
      </c>
      <c r="C18" s="15"/>
      <c r="D18" s="2" t="s">
        <v>9</v>
      </c>
      <c r="E18" s="84"/>
      <c r="F18" s="166">
        <v>0</v>
      </c>
      <c r="G18" s="142"/>
      <c r="H18" s="90">
        <v>0</v>
      </c>
      <c r="I18" s="91">
        <f t="shared" si="0"/>
        <v>0</v>
      </c>
      <c r="J18" s="100">
        <f t="shared" si="1"/>
        <v>1</v>
      </c>
      <c r="K18" s="97">
        <f t="shared" si="2"/>
        <v>0</v>
      </c>
      <c r="L18" s="6">
        <f t="shared" si="3"/>
        <v>0</v>
      </c>
      <c r="M18" s="85"/>
    </row>
    <row r="19" spans="1:13" x14ac:dyDescent="0.2">
      <c r="A19" s="13">
        <f t="shared" si="4"/>
        <v>9.1799999999999979</v>
      </c>
      <c r="B19" s="17" t="s">
        <v>135</v>
      </c>
      <c r="C19" s="16"/>
      <c r="D19" s="2" t="s">
        <v>9</v>
      </c>
      <c r="E19" s="84"/>
      <c r="F19" s="166">
        <v>0</v>
      </c>
      <c r="G19" s="142"/>
      <c r="H19" s="90">
        <v>0</v>
      </c>
      <c r="I19" s="91">
        <f t="shared" si="0"/>
        <v>0</v>
      </c>
      <c r="J19" s="100">
        <f t="shared" si="1"/>
        <v>1</v>
      </c>
      <c r="K19" s="97">
        <f t="shared" si="2"/>
        <v>0</v>
      </c>
      <c r="L19" s="6">
        <f t="shared" si="3"/>
        <v>0</v>
      </c>
      <c r="M19" s="85"/>
    </row>
    <row r="20" spans="1:13" x14ac:dyDescent="0.2">
      <c r="A20" s="13">
        <f t="shared" si="4"/>
        <v>9.1899999999999977</v>
      </c>
      <c r="B20" s="14" t="s">
        <v>136</v>
      </c>
      <c r="C20" s="15"/>
      <c r="D20" s="2" t="s">
        <v>9</v>
      </c>
      <c r="E20" s="84"/>
      <c r="F20" s="166">
        <v>0</v>
      </c>
      <c r="G20" s="142"/>
      <c r="H20" s="90">
        <v>0</v>
      </c>
      <c r="I20" s="91">
        <f t="shared" si="0"/>
        <v>0</v>
      </c>
      <c r="J20" s="100">
        <f t="shared" si="1"/>
        <v>1</v>
      </c>
      <c r="K20" s="97">
        <f t="shared" si="2"/>
        <v>0</v>
      </c>
      <c r="L20" s="6">
        <f t="shared" si="3"/>
        <v>0</v>
      </c>
      <c r="M20" s="85"/>
    </row>
    <row r="21" spans="1:13" x14ac:dyDescent="0.2">
      <c r="A21" s="13">
        <f t="shared" si="4"/>
        <v>9.1999999999999975</v>
      </c>
      <c r="B21" s="14" t="s">
        <v>137</v>
      </c>
      <c r="C21" s="15"/>
      <c r="D21" s="2" t="s">
        <v>138</v>
      </c>
      <c r="E21" s="84"/>
      <c r="F21" s="166">
        <v>0</v>
      </c>
      <c r="G21" s="142">
        <v>150</v>
      </c>
      <c r="H21" s="90">
        <v>0</v>
      </c>
      <c r="I21" s="91">
        <f t="shared" si="0"/>
        <v>0</v>
      </c>
      <c r="J21" s="100">
        <f t="shared" si="1"/>
        <v>1</v>
      </c>
      <c r="K21" s="97">
        <f t="shared" si="2"/>
        <v>0</v>
      </c>
      <c r="L21" s="6">
        <f t="shared" si="3"/>
        <v>0</v>
      </c>
      <c r="M21" s="85"/>
    </row>
    <row r="22" spans="1:13" x14ac:dyDescent="0.2">
      <c r="A22" s="13">
        <f t="shared" si="4"/>
        <v>9.2099999999999973</v>
      </c>
      <c r="B22" s="14" t="s">
        <v>139</v>
      </c>
      <c r="C22" s="15"/>
      <c r="D22" s="2" t="s">
        <v>9</v>
      </c>
      <c r="E22" s="84"/>
      <c r="F22" s="166">
        <v>0</v>
      </c>
      <c r="G22" s="142"/>
      <c r="H22" s="90">
        <v>0</v>
      </c>
      <c r="I22" s="91">
        <f t="shared" si="0"/>
        <v>0</v>
      </c>
      <c r="J22" s="100">
        <f t="shared" si="1"/>
        <v>1</v>
      </c>
      <c r="K22" s="97">
        <f t="shared" si="2"/>
        <v>0</v>
      </c>
      <c r="L22" s="6">
        <f t="shared" si="3"/>
        <v>0</v>
      </c>
      <c r="M22" s="85"/>
    </row>
    <row r="23" spans="1:13" ht="20.25" customHeight="1" x14ac:dyDescent="0.2">
      <c r="A23" s="23" t="s">
        <v>178</v>
      </c>
      <c r="B23" s="23" t="s">
        <v>162</v>
      </c>
      <c r="C23" s="21"/>
      <c r="D23" s="21"/>
      <c r="E23" s="21"/>
      <c r="F23" s="27"/>
      <c r="G23" s="24"/>
      <c r="H23" s="94"/>
      <c r="I23" s="95">
        <f>SUM(I11:I22)</f>
        <v>0</v>
      </c>
      <c r="J23" s="101"/>
      <c r="K23" s="102">
        <f>SUM(K11:K22)</f>
        <v>0</v>
      </c>
      <c r="L23" s="22">
        <f t="shared" si="3"/>
        <v>0</v>
      </c>
      <c r="M23" s="12"/>
    </row>
  </sheetData>
  <sheetProtection sheet="1" objects="1" scenarios="1"/>
  <mergeCells count="6">
    <mergeCell ref="B1:G1"/>
    <mergeCell ref="H2:I2"/>
    <mergeCell ref="J2:K2"/>
    <mergeCell ref="C3:M3"/>
    <mergeCell ref="C10:M10"/>
    <mergeCell ref="H1:K1"/>
  </mergeCells>
  <pageMargins left="0.78740157480314965" right="0.78740157480314965" top="1.1811023622047245" bottom="1.1811023622047245" header="0.31496062992125984" footer="0.31496062992125984"/>
  <pageSetup paperSize="9" scale="70"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5" zoomScale="90" zoomScaleNormal="90" workbookViewId="0">
      <selection activeCell="P36" sqref="P36"/>
    </sheetView>
  </sheetViews>
  <sheetFormatPr baseColWidth="10" defaultColWidth="11.42578125" defaultRowHeight="12.75" x14ac:dyDescent="0.2"/>
  <cols>
    <col min="1" max="1" width="7.7109375" style="19" bestFit="1" customWidth="1"/>
    <col min="2" max="2" width="35.28515625" style="19" bestFit="1" customWidth="1"/>
    <col min="3" max="3" width="14.85546875" style="19" bestFit="1" customWidth="1"/>
    <col min="4" max="4" width="13.42578125" style="19" bestFit="1" customWidth="1"/>
    <col min="5" max="5" width="10.28515625" style="19" bestFit="1" customWidth="1"/>
    <col min="6" max="6" width="12.85546875" style="19" bestFit="1" customWidth="1"/>
    <col min="7" max="7" width="10.5703125" style="25"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Zusammenfassung!A14</f>
        <v>10A</v>
      </c>
      <c r="B3" s="28" t="str">
        <f>Zusammenfassung!B14</f>
        <v>nicht berechenbar</v>
      </c>
      <c r="C3" s="245" t="str">
        <f>"mit "&amp;Zusammenfassung!B3</f>
        <v>mit Folgenutzen</v>
      </c>
      <c r="D3" s="245"/>
      <c r="E3" s="245"/>
      <c r="F3" s="245"/>
      <c r="G3" s="245"/>
      <c r="H3" s="245"/>
      <c r="I3" s="245"/>
      <c r="J3" s="245"/>
      <c r="K3" s="245"/>
      <c r="L3" s="245"/>
      <c r="M3" s="246"/>
    </row>
    <row r="4" spans="1:13" x14ac:dyDescent="0.2">
      <c r="A4" s="13">
        <v>10.1</v>
      </c>
      <c r="B4" s="17" t="s">
        <v>140</v>
      </c>
      <c r="C4" s="16"/>
      <c r="D4" s="7" t="s">
        <v>120</v>
      </c>
      <c r="E4" s="84"/>
      <c r="F4" s="166"/>
      <c r="G4" s="142"/>
      <c r="H4" s="90">
        <v>0</v>
      </c>
      <c r="I4" s="91">
        <f t="shared" ref="I4:I20" si="0">F4*G4*H4</f>
        <v>0</v>
      </c>
      <c r="J4" s="100">
        <f t="shared" ref="J4:J20" si="1">SUM(100%-H4)</f>
        <v>1</v>
      </c>
      <c r="K4" s="97">
        <f t="shared" ref="K4:K20" si="2">F4*G4*J4</f>
        <v>0</v>
      </c>
      <c r="L4" s="6">
        <f t="shared" ref="L4:L20" si="3">I4+K4</f>
        <v>0</v>
      </c>
      <c r="M4" s="123"/>
    </row>
    <row r="5" spans="1:13" x14ac:dyDescent="0.2">
      <c r="A5" s="13">
        <f>A4+0.01</f>
        <v>10.11</v>
      </c>
      <c r="B5" s="17" t="s">
        <v>141</v>
      </c>
      <c r="C5" s="16"/>
      <c r="D5" s="7" t="s">
        <v>120</v>
      </c>
      <c r="E5" s="84"/>
      <c r="F5" s="166"/>
      <c r="G5" s="142"/>
      <c r="H5" s="90">
        <v>0</v>
      </c>
      <c r="I5" s="91">
        <f t="shared" si="0"/>
        <v>0</v>
      </c>
      <c r="J5" s="100">
        <f t="shared" si="1"/>
        <v>1</v>
      </c>
      <c r="K5" s="97">
        <f t="shared" si="2"/>
        <v>0</v>
      </c>
      <c r="L5" s="6">
        <f t="shared" si="3"/>
        <v>0</v>
      </c>
      <c r="M5" s="123"/>
    </row>
    <row r="6" spans="1:13" x14ac:dyDescent="0.2">
      <c r="A6" s="13">
        <f t="shared" ref="A6:A20" si="4">A5+0.01</f>
        <v>10.119999999999999</v>
      </c>
      <c r="B6" s="17" t="s">
        <v>142</v>
      </c>
      <c r="C6" s="16"/>
      <c r="D6" s="7" t="s">
        <v>120</v>
      </c>
      <c r="E6" s="84"/>
      <c r="F6" s="166"/>
      <c r="G6" s="142"/>
      <c r="H6" s="90">
        <v>0</v>
      </c>
      <c r="I6" s="91">
        <f t="shared" si="0"/>
        <v>0</v>
      </c>
      <c r="J6" s="100">
        <f t="shared" si="1"/>
        <v>1</v>
      </c>
      <c r="K6" s="97">
        <f t="shared" si="2"/>
        <v>0</v>
      </c>
      <c r="L6" s="6">
        <f t="shared" si="3"/>
        <v>0</v>
      </c>
      <c r="M6" s="123"/>
    </row>
    <row r="7" spans="1:13" x14ac:dyDescent="0.2">
      <c r="A7" s="13">
        <f t="shared" si="4"/>
        <v>10.129999999999999</v>
      </c>
      <c r="B7" s="17" t="s">
        <v>143</v>
      </c>
      <c r="C7" s="16"/>
      <c r="D7" s="7" t="s">
        <v>120</v>
      </c>
      <c r="E7" s="84"/>
      <c r="F7" s="166"/>
      <c r="G7" s="142"/>
      <c r="H7" s="90">
        <v>0</v>
      </c>
      <c r="I7" s="91">
        <f t="shared" si="0"/>
        <v>0</v>
      </c>
      <c r="J7" s="100">
        <f t="shared" si="1"/>
        <v>1</v>
      </c>
      <c r="K7" s="97">
        <f t="shared" si="2"/>
        <v>0</v>
      </c>
      <c r="L7" s="6">
        <f t="shared" si="3"/>
        <v>0</v>
      </c>
      <c r="M7" s="123"/>
    </row>
    <row r="8" spans="1:13" x14ac:dyDescent="0.2">
      <c r="A8" s="13">
        <f t="shared" si="4"/>
        <v>10.139999999999999</v>
      </c>
      <c r="B8" s="17" t="s">
        <v>144</v>
      </c>
      <c r="C8" s="16"/>
      <c r="D8" s="7" t="s">
        <v>120</v>
      </c>
      <c r="E8" s="84"/>
      <c r="F8" s="166"/>
      <c r="G8" s="142"/>
      <c r="H8" s="90">
        <v>0</v>
      </c>
      <c r="I8" s="91">
        <f t="shared" si="0"/>
        <v>0</v>
      </c>
      <c r="J8" s="100">
        <f t="shared" si="1"/>
        <v>1</v>
      </c>
      <c r="K8" s="97">
        <f t="shared" si="2"/>
        <v>0</v>
      </c>
      <c r="L8" s="6">
        <f t="shared" si="3"/>
        <v>0</v>
      </c>
      <c r="M8" s="123"/>
    </row>
    <row r="9" spans="1:13" x14ac:dyDescent="0.2">
      <c r="A9" s="13">
        <f t="shared" si="4"/>
        <v>10.149999999999999</v>
      </c>
      <c r="B9" s="17" t="s">
        <v>145</v>
      </c>
      <c r="C9" s="16"/>
      <c r="D9" s="7" t="s">
        <v>120</v>
      </c>
      <c r="E9" s="84"/>
      <c r="F9" s="166"/>
      <c r="G9" s="142"/>
      <c r="H9" s="90">
        <v>0</v>
      </c>
      <c r="I9" s="91">
        <f t="shared" si="0"/>
        <v>0</v>
      </c>
      <c r="J9" s="100">
        <f t="shared" si="1"/>
        <v>1</v>
      </c>
      <c r="K9" s="97">
        <f t="shared" si="2"/>
        <v>0</v>
      </c>
      <c r="L9" s="6">
        <f t="shared" si="3"/>
        <v>0</v>
      </c>
      <c r="M9" s="123"/>
    </row>
    <row r="10" spans="1:13" x14ac:dyDescent="0.2">
      <c r="A10" s="13">
        <f t="shared" si="4"/>
        <v>10.159999999999998</v>
      </c>
      <c r="B10" s="17" t="s">
        <v>146</v>
      </c>
      <c r="C10" s="16"/>
      <c r="D10" s="7" t="s">
        <v>120</v>
      </c>
      <c r="E10" s="84"/>
      <c r="F10" s="166"/>
      <c r="G10" s="142"/>
      <c r="H10" s="90">
        <v>0</v>
      </c>
      <c r="I10" s="91">
        <f t="shared" si="0"/>
        <v>0</v>
      </c>
      <c r="J10" s="100">
        <f t="shared" si="1"/>
        <v>1</v>
      </c>
      <c r="K10" s="97">
        <f t="shared" si="2"/>
        <v>0</v>
      </c>
      <c r="L10" s="6">
        <f t="shared" si="3"/>
        <v>0</v>
      </c>
      <c r="M10" s="123"/>
    </row>
    <row r="11" spans="1:13" x14ac:dyDescent="0.2">
      <c r="A11" s="13">
        <f t="shared" si="4"/>
        <v>10.169999999999998</v>
      </c>
      <c r="B11" s="17" t="s">
        <v>147</v>
      </c>
      <c r="C11" s="16"/>
      <c r="D11" s="7" t="s">
        <v>120</v>
      </c>
      <c r="E11" s="84"/>
      <c r="F11" s="166"/>
      <c r="G11" s="142"/>
      <c r="H11" s="90">
        <v>0</v>
      </c>
      <c r="I11" s="91">
        <f t="shared" si="0"/>
        <v>0</v>
      </c>
      <c r="J11" s="100">
        <f t="shared" si="1"/>
        <v>1</v>
      </c>
      <c r="K11" s="97">
        <f t="shared" si="2"/>
        <v>0</v>
      </c>
      <c r="L11" s="6">
        <f t="shared" si="3"/>
        <v>0</v>
      </c>
      <c r="M11" s="123"/>
    </row>
    <row r="12" spans="1:13" x14ac:dyDescent="0.2">
      <c r="A12" s="13">
        <f t="shared" si="4"/>
        <v>10.179999999999998</v>
      </c>
      <c r="B12" s="17" t="s">
        <v>148</v>
      </c>
      <c r="C12" s="16"/>
      <c r="D12" s="7" t="s">
        <v>120</v>
      </c>
      <c r="E12" s="84"/>
      <c r="F12" s="166"/>
      <c r="G12" s="142"/>
      <c r="H12" s="90">
        <v>0</v>
      </c>
      <c r="I12" s="91">
        <f t="shared" si="0"/>
        <v>0</v>
      </c>
      <c r="J12" s="100">
        <f t="shared" si="1"/>
        <v>1</v>
      </c>
      <c r="K12" s="97">
        <f t="shared" si="2"/>
        <v>0</v>
      </c>
      <c r="L12" s="6">
        <f t="shared" si="3"/>
        <v>0</v>
      </c>
      <c r="M12" s="123"/>
    </row>
    <row r="13" spans="1:13" x14ac:dyDescent="0.2">
      <c r="A13" s="13">
        <f t="shared" si="4"/>
        <v>10.189999999999998</v>
      </c>
      <c r="B13" s="17" t="s">
        <v>149</v>
      </c>
      <c r="C13" s="16"/>
      <c r="D13" s="7" t="s">
        <v>120</v>
      </c>
      <c r="E13" s="84"/>
      <c r="F13" s="166"/>
      <c r="G13" s="142"/>
      <c r="H13" s="90">
        <v>0</v>
      </c>
      <c r="I13" s="91">
        <f t="shared" si="0"/>
        <v>0</v>
      </c>
      <c r="J13" s="100">
        <f t="shared" si="1"/>
        <v>1</v>
      </c>
      <c r="K13" s="97">
        <f t="shared" si="2"/>
        <v>0</v>
      </c>
      <c r="L13" s="6">
        <f t="shared" si="3"/>
        <v>0</v>
      </c>
      <c r="M13" s="123"/>
    </row>
    <row r="14" spans="1:13" x14ac:dyDescent="0.2">
      <c r="A14" s="13">
        <f t="shared" si="4"/>
        <v>10.199999999999998</v>
      </c>
      <c r="B14" s="17" t="s">
        <v>150</v>
      </c>
      <c r="C14" s="16"/>
      <c r="D14" s="7" t="s">
        <v>120</v>
      </c>
      <c r="E14" s="84"/>
      <c r="F14" s="166"/>
      <c r="G14" s="142"/>
      <c r="H14" s="90">
        <v>0</v>
      </c>
      <c r="I14" s="91">
        <f t="shared" si="0"/>
        <v>0</v>
      </c>
      <c r="J14" s="100">
        <f t="shared" si="1"/>
        <v>1</v>
      </c>
      <c r="K14" s="97">
        <f t="shared" si="2"/>
        <v>0</v>
      </c>
      <c r="L14" s="6">
        <f t="shared" si="3"/>
        <v>0</v>
      </c>
      <c r="M14" s="123"/>
    </row>
    <row r="15" spans="1:13" x14ac:dyDescent="0.2">
      <c r="A15" s="13">
        <f t="shared" si="4"/>
        <v>10.209999999999997</v>
      </c>
      <c r="B15" s="17" t="s">
        <v>151</v>
      </c>
      <c r="C15" s="16"/>
      <c r="D15" s="7" t="s">
        <v>120</v>
      </c>
      <c r="E15" s="84"/>
      <c r="F15" s="166"/>
      <c r="G15" s="142"/>
      <c r="H15" s="90">
        <v>0</v>
      </c>
      <c r="I15" s="91">
        <f t="shared" si="0"/>
        <v>0</v>
      </c>
      <c r="J15" s="100">
        <f t="shared" si="1"/>
        <v>1</v>
      </c>
      <c r="K15" s="97">
        <f t="shared" si="2"/>
        <v>0</v>
      </c>
      <c r="L15" s="6">
        <f t="shared" si="3"/>
        <v>0</v>
      </c>
      <c r="M15" s="123"/>
    </row>
    <row r="16" spans="1:13" x14ac:dyDescent="0.2">
      <c r="A16" s="13">
        <f t="shared" si="4"/>
        <v>10.219999999999997</v>
      </c>
      <c r="B16" s="17" t="s">
        <v>152</v>
      </c>
      <c r="C16" s="16"/>
      <c r="D16" s="7" t="s">
        <v>120</v>
      </c>
      <c r="E16" s="84"/>
      <c r="F16" s="166"/>
      <c r="G16" s="142"/>
      <c r="H16" s="90">
        <v>0</v>
      </c>
      <c r="I16" s="91">
        <f t="shared" si="0"/>
        <v>0</v>
      </c>
      <c r="J16" s="100">
        <f t="shared" si="1"/>
        <v>1</v>
      </c>
      <c r="K16" s="97">
        <f t="shared" si="2"/>
        <v>0</v>
      </c>
      <c r="L16" s="6">
        <f t="shared" si="3"/>
        <v>0</v>
      </c>
      <c r="M16" s="123"/>
    </row>
    <row r="17" spans="1:13" x14ac:dyDescent="0.2">
      <c r="A17" s="13">
        <f t="shared" si="4"/>
        <v>10.229999999999997</v>
      </c>
      <c r="B17" s="17" t="s">
        <v>153</v>
      </c>
      <c r="C17" s="16"/>
      <c r="D17" s="7" t="s">
        <v>120</v>
      </c>
      <c r="E17" s="84"/>
      <c r="F17" s="166"/>
      <c r="G17" s="142"/>
      <c r="H17" s="90">
        <v>0</v>
      </c>
      <c r="I17" s="91">
        <f t="shared" si="0"/>
        <v>0</v>
      </c>
      <c r="J17" s="100">
        <f t="shared" si="1"/>
        <v>1</v>
      </c>
      <c r="K17" s="97">
        <f t="shared" si="2"/>
        <v>0</v>
      </c>
      <c r="L17" s="6">
        <f t="shared" si="3"/>
        <v>0</v>
      </c>
      <c r="M17" s="123"/>
    </row>
    <row r="18" spans="1:13" x14ac:dyDescent="0.2">
      <c r="A18" s="13">
        <f t="shared" si="4"/>
        <v>10.239999999999997</v>
      </c>
      <c r="B18" s="17" t="s">
        <v>154</v>
      </c>
      <c r="C18" s="16"/>
      <c r="D18" s="7" t="s">
        <v>120</v>
      </c>
      <c r="E18" s="84"/>
      <c r="F18" s="166"/>
      <c r="G18" s="142"/>
      <c r="H18" s="90">
        <v>0</v>
      </c>
      <c r="I18" s="91">
        <f t="shared" si="0"/>
        <v>0</v>
      </c>
      <c r="J18" s="100">
        <f t="shared" si="1"/>
        <v>1</v>
      </c>
      <c r="K18" s="97">
        <f t="shared" si="2"/>
        <v>0</v>
      </c>
      <c r="L18" s="6">
        <f t="shared" si="3"/>
        <v>0</v>
      </c>
      <c r="M18" s="123"/>
    </row>
    <row r="19" spans="1:13" x14ac:dyDescent="0.2">
      <c r="A19" s="13">
        <f t="shared" si="4"/>
        <v>10.249999999999996</v>
      </c>
      <c r="B19" s="17" t="s">
        <v>155</v>
      </c>
      <c r="C19" s="16"/>
      <c r="D19" s="7" t="s">
        <v>120</v>
      </c>
      <c r="E19" s="84"/>
      <c r="F19" s="166"/>
      <c r="G19" s="142"/>
      <c r="H19" s="90">
        <v>0</v>
      </c>
      <c r="I19" s="91">
        <f t="shared" si="0"/>
        <v>0</v>
      </c>
      <c r="J19" s="100">
        <f t="shared" si="1"/>
        <v>1</v>
      </c>
      <c r="K19" s="97">
        <f t="shared" si="2"/>
        <v>0</v>
      </c>
      <c r="L19" s="6">
        <f t="shared" si="3"/>
        <v>0</v>
      </c>
      <c r="M19" s="123"/>
    </row>
    <row r="20" spans="1:13" x14ac:dyDescent="0.2">
      <c r="A20" s="13">
        <f t="shared" si="4"/>
        <v>10.259999999999996</v>
      </c>
      <c r="B20" s="17" t="s">
        <v>156</v>
      </c>
      <c r="C20" s="16"/>
      <c r="D20" s="7" t="s">
        <v>120</v>
      </c>
      <c r="E20" s="84"/>
      <c r="F20" s="166"/>
      <c r="G20" s="142"/>
      <c r="H20" s="90">
        <v>0</v>
      </c>
      <c r="I20" s="91">
        <f t="shared" si="0"/>
        <v>0</v>
      </c>
      <c r="J20" s="100">
        <f t="shared" si="1"/>
        <v>1</v>
      </c>
      <c r="K20" s="97">
        <f t="shared" si="2"/>
        <v>0</v>
      </c>
      <c r="L20" s="6">
        <f t="shared" si="3"/>
        <v>0</v>
      </c>
      <c r="M20" s="123"/>
    </row>
    <row r="21" spans="1:13" s="20" customFormat="1" ht="19.5" customHeight="1" x14ac:dyDescent="0.2">
      <c r="A21" s="10" t="s">
        <v>179</v>
      </c>
      <c r="B21" s="11" t="s">
        <v>162</v>
      </c>
      <c r="C21" s="9"/>
      <c r="D21" s="9"/>
      <c r="E21" s="9"/>
      <c r="F21" s="9"/>
      <c r="G21" s="9"/>
      <c r="H21" s="9"/>
      <c r="I21" s="26">
        <f>SUM(I19:I20)</f>
        <v>0</v>
      </c>
      <c r="J21" s="9"/>
      <c r="K21" s="26">
        <f>SUM(K19:K20)</f>
        <v>0</v>
      </c>
      <c r="L21" s="26">
        <f>SUM(I21:K21)</f>
        <v>0</v>
      </c>
      <c r="M21" s="21"/>
    </row>
    <row r="22" spans="1:13" s="35" customFormat="1" ht="19.5" customHeight="1" x14ac:dyDescent="0.2">
      <c r="A22" s="34"/>
      <c r="B22" s="31"/>
      <c r="C22" s="32"/>
      <c r="D22" s="32"/>
      <c r="E22" s="32"/>
      <c r="F22" s="32"/>
      <c r="G22" s="32"/>
      <c r="H22" s="32"/>
      <c r="I22" s="33"/>
      <c r="J22" s="32"/>
      <c r="K22" s="33"/>
      <c r="L22" s="33"/>
    </row>
    <row r="23" spans="1:13" s="35" customFormat="1" ht="19.5" customHeight="1" x14ac:dyDescent="0.2">
      <c r="A23" s="34"/>
      <c r="B23" s="31"/>
      <c r="C23" s="32"/>
      <c r="D23" s="32"/>
      <c r="E23" s="32"/>
      <c r="F23" s="32"/>
      <c r="G23" s="32"/>
      <c r="H23" s="32"/>
      <c r="I23" s="33"/>
      <c r="J23" s="32"/>
      <c r="K23" s="33"/>
      <c r="L23" s="33"/>
    </row>
    <row r="24" spans="1:13" s="14" customFormat="1" x14ac:dyDescent="0.2">
      <c r="A24" s="34"/>
      <c r="B24" s="31"/>
      <c r="C24" s="31"/>
      <c r="D24" s="31"/>
      <c r="E24" s="31"/>
      <c r="F24" s="31"/>
      <c r="G24" s="31"/>
      <c r="H24" s="31"/>
      <c r="I24" s="31"/>
      <c r="J24" s="31"/>
      <c r="K24" s="31"/>
      <c r="L24" s="31"/>
    </row>
    <row r="25" spans="1:13" s="29" customFormat="1" ht="15.75" x14ac:dyDescent="0.25">
      <c r="A25" s="28" t="str">
        <f>Zusammenfassung!A29</f>
        <v>10B</v>
      </c>
      <c r="B25" s="46" t="str">
        <f>B3</f>
        <v>nicht berechenbar</v>
      </c>
      <c r="C25" s="245" t="str">
        <f>Zusammenfassung!B18</f>
        <v>Leistungen auf Bestellung</v>
      </c>
      <c r="D25" s="245"/>
      <c r="E25" s="245"/>
      <c r="F25" s="245"/>
      <c r="G25" s="245"/>
      <c r="H25" s="245"/>
      <c r="I25" s="245"/>
      <c r="J25" s="245"/>
      <c r="K25" s="245"/>
      <c r="L25" s="245"/>
      <c r="M25" s="246"/>
    </row>
    <row r="26" spans="1:13" x14ac:dyDescent="0.2">
      <c r="A26" s="13"/>
      <c r="B26" s="17"/>
      <c r="C26" s="16"/>
      <c r="D26" s="7"/>
      <c r="E26" s="3"/>
      <c r="F26" s="38"/>
      <c r="G26" s="39"/>
      <c r="H26" s="4"/>
      <c r="I26" s="5"/>
      <c r="J26" s="4"/>
      <c r="K26" s="6"/>
      <c r="L26" s="6"/>
      <c r="M26" s="15"/>
    </row>
    <row r="27" spans="1:13" x14ac:dyDescent="0.2">
      <c r="A27" s="13"/>
      <c r="B27" s="17"/>
      <c r="C27" s="16"/>
      <c r="D27" s="7"/>
      <c r="E27" s="3"/>
      <c r="F27" s="38"/>
      <c r="G27" s="39"/>
      <c r="H27" s="4"/>
      <c r="I27" s="5"/>
      <c r="J27" s="4"/>
      <c r="K27" s="6"/>
      <c r="L27" s="6"/>
      <c r="M27" s="15"/>
    </row>
    <row r="28" spans="1:13" x14ac:dyDescent="0.2">
      <c r="A28" s="13"/>
      <c r="B28" s="17"/>
      <c r="C28" s="16"/>
      <c r="D28" s="7"/>
      <c r="E28" s="3"/>
      <c r="F28" s="38"/>
      <c r="G28" s="39"/>
      <c r="H28" s="4"/>
      <c r="I28" s="5"/>
      <c r="J28" s="4"/>
      <c r="K28" s="6"/>
      <c r="L28" s="6"/>
      <c r="M28" s="15"/>
    </row>
    <row r="29" spans="1:13" x14ac:dyDescent="0.2">
      <c r="A29" s="13"/>
      <c r="B29" s="17"/>
      <c r="C29" s="16"/>
      <c r="D29" s="7"/>
      <c r="E29" s="3"/>
      <c r="F29" s="38"/>
      <c r="G29" s="39"/>
      <c r="H29" s="4"/>
      <c r="I29" s="5"/>
      <c r="J29" s="4"/>
      <c r="K29" s="6"/>
      <c r="L29" s="6"/>
      <c r="M29" s="15"/>
    </row>
    <row r="30" spans="1:13" x14ac:dyDescent="0.2">
      <c r="A30" s="13"/>
      <c r="B30" s="17"/>
      <c r="C30" s="16"/>
      <c r="D30" s="7"/>
      <c r="E30" s="3"/>
      <c r="F30" s="38"/>
      <c r="G30" s="39"/>
      <c r="H30" s="4"/>
      <c r="I30" s="5"/>
      <c r="J30" s="4"/>
      <c r="K30" s="6"/>
      <c r="L30" s="6"/>
      <c r="M30" s="15"/>
    </row>
    <row r="31" spans="1:13" x14ac:dyDescent="0.2">
      <c r="A31" s="13"/>
      <c r="B31" s="17"/>
      <c r="C31" s="16"/>
      <c r="D31" s="7"/>
      <c r="E31" s="3"/>
      <c r="F31" s="38"/>
      <c r="G31" s="39"/>
      <c r="H31" s="4"/>
      <c r="I31" s="5"/>
      <c r="J31" s="4"/>
      <c r="K31" s="6"/>
      <c r="L31" s="6"/>
      <c r="M31" s="15"/>
    </row>
    <row r="32" spans="1:13" x14ac:dyDescent="0.2">
      <c r="A32" s="13"/>
      <c r="B32" s="17"/>
      <c r="C32" s="16"/>
      <c r="D32" s="7"/>
      <c r="E32" s="3"/>
      <c r="F32" s="38"/>
      <c r="G32" s="39"/>
      <c r="H32" s="4"/>
      <c r="I32" s="5"/>
      <c r="J32" s="4"/>
      <c r="K32" s="6"/>
      <c r="L32" s="6"/>
      <c r="M32" s="15"/>
    </row>
    <row r="33" spans="1:13" x14ac:dyDescent="0.2">
      <c r="A33" s="13"/>
      <c r="B33" s="17"/>
      <c r="C33" s="16"/>
      <c r="D33" s="7"/>
      <c r="E33" s="3"/>
      <c r="F33" s="38"/>
      <c r="G33" s="39"/>
      <c r="H33" s="4"/>
      <c r="I33" s="5"/>
      <c r="J33" s="4"/>
      <c r="K33" s="6"/>
      <c r="L33" s="6"/>
      <c r="M33" s="15"/>
    </row>
    <row r="34" spans="1:13" x14ac:dyDescent="0.2">
      <c r="A34" s="13"/>
      <c r="B34" s="17"/>
      <c r="C34" s="16"/>
      <c r="D34" s="7"/>
      <c r="E34" s="3"/>
      <c r="F34" s="38"/>
      <c r="G34" s="39"/>
      <c r="H34" s="4"/>
      <c r="I34" s="5"/>
      <c r="J34" s="4"/>
      <c r="K34" s="6"/>
      <c r="L34" s="6"/>
      <c r="M34" s="15"/>
    </row>
    <row r="35" spans="1:13" x14ac:dyDescent="0.2">
      <c r="A35" s="13"/>
      <c r="B35" s="17"/>
      <c r="C35" s="16"/>
      <c r="D35" s="7"/>
      <c r="E35" s="3"/>
      <c r="F35" s="38"/>
      <c r="G35" s="39"/>
      <c r="H35" s="4"/>
      <c r="I35" s="5"/>
      <c r="J35" s="4"/>
      <c r="K35" s="6"/>
      <c r="L35" s="6"/>
      <c r="M35" s="15"/>
    </row>
    <row r="36" spans="1:13" x14ac:dyDescent="0.2">
      <c r="A36" s="13"/>
      <c r="B36" s="17"/>
      <c r="C36" s="16"/>
      <c r="D36" s="7"/>
      <c r="E36" s="3"/>
      <c r="F36" s="38"/>
      <c r="G36" s="39"/>
      <c r="H36" s="4"/>
      <c r="I36" s="5"/>
      <c r="J36" s="4"/>
      <c r="K36" s="6"/>
      <c r="L36" s="6"/>
      <c r="M36" s="15"/>
    </row>
    <row r="37" spans="1:13" x14ac:dyDescent="0.2">
      <c r="A37" s="13"/>
      <c r="B37" s="17"/>
      <c r="C37" s="16"/>
      <c r="D37" s="7"/>
      <c r="E37" s="3"/>
      <c r="F37" s="38"/>
      <c r="G37" s="39"/>
      <c r="H37" s="4"/>
      <c r="I37" s="5"/>
      <c r="J37" s="4"/>
      <c r="K37" s="6"/>
      <c r="L37" s="6"/>
      <c r="M37" s="15"/>
    </row>
    <row r="38" spans="1:13" x14ac:dyDescent="0.2">
      <c r="A38" s="13"/>
      <c r="B38" s="17"/>
      <c r="C38" s="16"/>
      <c r="D38" s="7"/>
      <c r="E38" s="3"/>
      <c r="F38" s="38"/>
      <c r="G38" s="39"/>
      <c r="H38" s="4"/>
      <c r="I38" s="5"/>
      <c r="J38" s="4"/>
      <c r="K38" s="6"/>
      <c r="L38" s="6"/>
      <c r="M38" s="15"/>
    </row>
    <row r="39" spans="1:13" x14ac:dyDescent="0.2">
      <c r="A39" s="13"/>
      <c r="B39" s="17"/>
      <c r="C39" s="16"/>
      <c r="D39" s="7"/>
      <c r="E39" s="3"/>
      <c r="F39" s="38"/>
      <c r="G39" s="39"/>
      <c r="H39" s="4"/>
      <c r="I39" s="5"/>
      <c r="J39" s="4"/>
      <c r="K39" s="6"/>
      <c r="L39" s="6"/>
      <c r="M39" s="15"/>
    </row>
    <row r="40" spans="1:13" x14ac:dyDescent="0.2">
      <c r="A40" s="13"/>
      <c r="B40" s="17"/>
      <c r="C40" s="16"/>
      <c r="D40" s="7"/>
      <c r="E40" s="3"/>
      <c r="F40" s="38"/>
      <c r="G40" s="39"/>
      <c r="H40" s="4"/>
      <c r="I40" s="5"/>
      <c r="J40" s="4"/>
      <c r="K40" s="6"/>
      <c r="L40" s="6"/>
      <c r="M40" s="15"/>
    </row>
    <row r="41" spans="1:13" x14ac:dyDescent="0.2">
      <c r="A41" s="13"/>
      <c r="B41" s="17"/>
      <c r="C41" s="16"/>
      <c r="D41" s="7"/>
      <c r="E41" s="3"/>
      <c r="F41" s="38"/>
      <c r="G41" s="39"/>
      <c r="H41" s="4"/>
      <c r="I41" s="5"/>
      <c r="J41" s="4"/>
      <c r="K41" s="6"/>
      <c r="L41" s="6"/>
      <c r="M41" s="15"/>
    </row>
    <row r="42" spans="1:13" x14ac:dyDescent="0.2">
      <c r="A42" s="13"/>
      <c r="B42" s="17"/>
      <c r="C42" s="16"/>
      <c r="D42" s="7"/>
      <c r="E42" s="3"/>
      <c r="F42" s="38"/>
      <c r="G42" s="39"/>
      <c r="H42" s="4"/>
      <c r="I42" s="5"/>
      <c r="J42" s="4"/>
      <c r="K42" s="6"/>
      <c r="L42" s="6"/>
      <c r="M42" s="15"/>
    </row>
    <row r="43" spans="1:13" ht="20.25" customHeight="1" x14ac:dyDescent="0.2">
      <c r="A43" s="23" t="s">
        <v>180</v>
      </c>
      <c r="B43" s="23" t="s">
        <v>162</v>
      </c>
      <c r="C43" s="21"/>
      <c r="D43" s="21"/>
      <c r="E43" s="21"/>
      <c r="F43" s="27"/>
      <c r="G43" s="24"/>
      <c r="H43" s="21"/>
      <c r="I43" s="22">
        <f>SUM(I26:I42)</f>
        <v>0</v>
      </c>
      <c r="J43" s="21"/>
      <c r="K43" s="22">
        <f>SUM(K26:K42)</f>
        <v>0</v>
      </c>
      <c r="L43" s="22">
        <f t="shared" ref="L43" si="5">I43+K43</f>
        <v>0</v>
      </c>
      <c r="M43" s="12"/>
    </row>
  </sheetData>
  <sheetProtection sheet="1" objects="1" scenarios="1"/>
  <mergeCells count="6">
    <mergeCell ref="B1:G1"/>
    <mergeCell ref="H2:I2"/>
    <mergeCell ref="J2:K2"/>
    <mergeCell ref="C3:M3"/>
    <mergeCell ref="C25:M25"/>
    <mergeCell ref="H1:K1"/>
  </mergeCells>
  <pageMargins left="0.78740157480314965" right="0.78740157480314965" top="1.1811023622047245" bottom="1.1811023622047245" header="0.31496062992125984" footer="0.31496062992125984"/>
  <pageSetup paperSize="9" scale="73"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zoomScale="130" zoomScaleNormal="130" zoomScalePageLayoutView="150" workbookViewId="0">
      <selection activeCell="A47" sqref="A47"/>
    </sheetView>
  </sheetViews>
  <sheetFormatPr baseColWidth="10" defaultColWidth="10.85546875" defaultRowHeight="12.75" x14ac:dyDescent="0.2"/>
  <cols>
    <col min="1" max="1" width="123.140625" style="181" customWidth="1"/>
    <col min="2" max="2" width="11.42578125" style="182" bestFit="1" customWidth="1"/>
    <col min="3" max="3" width="6.85546875" style="181" customWidth="1"/>
    <col min="4" max="4" width="13.85546875" style="181" bestFit="1" customWidth="1"/>
    <col min="5" max="5" width="7" style="181" customWidth="1"/>
    <col min="6" max="6" width="14.28515625" style="181" bestFit="1" customWidth="1"/>
    <col min="7" max="7" width="15.42578125" style="181" customWidth="1"/>
    <col min="8" max="8" width="25.42578125" style="181" customWidth="1"/>
    <col min="9" max="16384" width="10.85546875" style="181"/>
  </cols>
  <sheetData>
    <row r="1" spans="1:2" s="192" customFormat="1" ht="20.25" x14ac:dyDescent="0.3">
      <c r="A1" s="192" t="s">
        <v>233</v>
      </c>
      <c r="B1" s="193"/>
    </row>
    <row r="2" spans="1:2" s="194" customFormat="1" x14ac:dyDescent="0.2">
      <c r="B2" s="195"/>
    </row>
    <row r="3" spans="1:2" ht="25.5" x14ac:dyDescent="0.2">
      <c r="A3" s="181" t="s">
        <v>268</v>
      </c>
    </row>
    <row r="4" spans="1:2" s="194" customFormat="1" x14ac:dyDescent="0.2">
      <c r="B4" s="195"/>
    </row>
    <row r="5" spans="1:2" x14ac:dyDescent="0.2">
      <c r="A5" s="181" t="s">
        <v>235</v>
      </c>
    </row>
    <row r="7" spans="1:2" ht="24.75" customHeight="1" x14ac:dyDescent="0.2">
      <c r="A7" s="181" t="s">
        <v>269</v>
      </c>
    </row>
    <row r="9" spans="1:2" x14ac:dyDescent="0.2">
      <c r="A9" s="196" t="s">
        <v>236</v>
      </c>
    </row>
    <row r="11" spans="1:2" ht="25.5" x14ac:dyDescent="0.2">
      <c r="A11" s="181" t="s">
        <v>270</v>
      </c>
    </row>
    <row r="15" spans="1:2" s="194" customFormat="1" x14ac:dyDescent="0.2">
      <c r="B15" s="195"/>
    </row>
    <row r="19" spans="2:2" s="194" customFormat="1" x14ac:dyDescent="0.2">
      <c r="B19" s="195"/>
    </row>
    <row r="29" spans="2:2" ht="12" customHeight="1" x14ac:dyDescent="0.2"/>
    <row r="30" spans="2:2" s="194" customFormat="1" x14ac:dyDescent="0.2">
      <c r="B30" s="195"/>
    </row>
    <row r="33" spans="2:2" s="194" customFormat="1" x14ac:dyDescent="0.2">
      <c r="B33" s="195"/>
    </row>
  </sheetData>
  <pageMargins left="0.78740157480314965" right="0.78740157480314965" top="1.1811023622047245" bottom="1.1811023622047245" header="0.31496062992125984" footer="0.31496062992125984"/>
  <pageSetup paperSize="9" orientation="landscape" horizontalDpi="4294967292" verticalDpi="4294967292" r:id="rId1"/>
  <headerFooter>
    <oddHeader>&amp;L&amp;G&amp;R&amp;10
&amp;"Arial,Fett"&amp;K02-049Leistungskatalog</oddHeader>
    <oddFooter>&amp;L&amp;"Arial,Standard"&amp;10&amp;F/&amp;A&amp;R&amp;"Arial,Standard"&amp;10&amp;D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Normal="100" workbookViewId="0">
      <selection activeCell="C8" sqref="C8"/>
    </sheetView>
  </sheetViews>
  <sheetFormatPr baseColWidth="10" defaultColWidth="11.42578125" defaultRowHeight="12.75" x14ac:dyDescent="0.2"/>
  <cols>
    <col min="1" max="1" width="46.42578125" style="25" bestFit="1" customWidth="1"/>
    <col min="2" max="2" width="7.28515625" style="19" bestFit="1" customWidth="1"/>
    <col min="3" max="3" width="20.42578125" style="19" bestFit="1" customWidth="1"/>
    <col min="4" max="4" width="39.140625" style="19" bestFit="1" customWidth="1"/>
    <col min="5" max="5" width="14.28515625" style="19" bestFit="1" customWidth="1"/>
    <col min="6" max="6" width="15.42578125" style="19" customWidth="1"/>
    <col min="7" max="7" width="25.42578125" style="19" customWidth="1"/>
    <col min="8" max="16384" width="11.42578125" style="19"/>
  </cols>
  <sheetData>
    <row r="1" spans="1:4" s="56" customFormat="1" ht="20.25" x14ac:dyDescent="0.3">
      <c r="A1" s="20" t="s">
        <v>157</v>
      </c>
      <c r="B1" s="19"/>
      <c r="C1" s="151" t="s">
        <v>292</v>
      </c>
      <c r="D1" s="19"/>
    </row>
    <row r="2" spans="1:4" s="56" customFormat="1" ht="20.25" x14ac:dyDescent="0.3">
      <c r="A2" s="20" t="s">
        <v>160</v>
      </c>
      <c r="B2" s="19"/>
      <c r="C2" s="151" t="s">
        <v>293</v>
      </c>
      <c r="D2" s="19"/>
    </row>
    <row r="3" spans="1:4" ht="30" customHeight="1" x14ac:dyDescent="0.2">
      <c r="A3" s="76" t="s">
        <v>161</v>
      </c>
      <c r="B3" s="60"/>
      <c r="C3" s="152" t="s">
        <v>158</v>
      </c>
      <c r="D3" s="60"/>
    </row>
    <row r="4" spans="1:4" s="20" customFormat="1" ht="27" customHeight="1" x14ac:dyDescent="0.2">
      <c r="A4" s="35"/>
      <c r="B4" s="19"/>
      <c r="C4" s="19"/>
      <c r="D4" s="19"/>
    </row>
    <row r="5" spans="1:4" x14ac:dyDescent="0.2">
      <c r="A5" s="21" t="s">
        <v>198</v>
      </c>
      <c r="B5" s="21" t="s">
        <v>199</v>
      </c>
      <c r="C5" s="21" t="s">
        <v>32</v>
      </c>
      <c r="D5" s="21" t="s">
        <v>2</v>
      </c>
    </row>
    <row r="6" spans="1:4" x14ac:dyDescent="0.2">
      <c r="A6" s="154" t="s">
        <v>159</v>
      </c>
      <c r="B6" s="154" t="s">
        <v>200</v>
      </c>
      <c r="C6" s="136">
        <v>200</v>
      </c>
      <c r="D6" s="136"/>
    </row>
    <row r="7" spans="1:4" x14ac:dyDescent="0.2">
      <c r="A7" s="206" t="s">
        <v>271</v>
      </c>
      <c r="B7" s="154" t="s">
        <v>200</v>
      </c>
      <c r="C7" s="136">
        <v>55</v>
      </c>
      <c r="D7" s="207"/>
    </row>
    <row r="8" spans="1:4" x14ac:dyDescent="0.2">
      <c r="A8" s="154" t="s">
        <v>273</v>
      </c>
      <c r="B8" s="154" t="s">
        <v>201</v>
      </c>
      <c r="C8" s="136">
        <v>1400</v>
      </c>
      <c r="D8" s="136"/>
    </row>
    <row r="9" spans="1:4" x14ac:dyDescent="0.2">
      <c r="A9" s="206" t="s">
        <v>272</v>
      </c>
      <c r="B9" s="154" t="s">
        <v>208</v>
      </c>
      <c r="C9" s="136">
        <v>1500</v>
      </c>
      <c r="D9" s="207"/>
    </row>
    <row r="10" spans="1:4" x14ac:dyDescent="0.2">
      <c r="A10" s="206" t="s">
        <v>238</v>
      </c>
      <c r="B10" s="154" t="s">
        <v>202</v>
      </c>
      <c r="C10" s="136">
        <v>4240</v>
      </c>
      <c r="D10" s="207"/>
    </row>
    <row r="11" spans="1:4" x14ac:dyDescent="0.2">
      <c r="A11" s="206" t="s">
        <v>239</v>
      </c>
      <c r="B11" s="154" t="s">
        <v>202</v>
      </c>
      <c r="C11" s="136">
        <v>3630</v>
      </c>
      <c r="D11" s="207"/>
    </row>
    <row r="12" spans="1:4" x14ac:dyDescent="0.2">
      <c r="A12" s="206" t="s">
        <v>240</v>
      </c>
      <c r="B12" s="154" t="s">
        <v>202</v>
      </c>
      <c r="C12" s="136">
        <v>0</v>
      </c>
      <c r="D12" s="207"/>
    </row>
    <row r="13" spans="1:4" x14ac:dyDescent="0.2">
      <c r="A13" s="206" t="s">
        <v>275</v>
      </c>
      <c r="B13" s="154" t="s">
        <v>32</v>
      </c>
      <c r="C13" s="136">
        <v>0</v>
      </c>
      <c r="D13" s="207"/>
    </row>
    <row r="14" spans="1:4" ht="13.9" customHeight="1" x14ac:dyDescent="0.2">
      <c r="A14" s="206" t="s">
        <v>276</v>
      </c>
      <c r="B14" s="154" t="s">
        <v>32</v>
      </c>
      <c r="C14" s="136">
        <v>0</v>
      </c>
      <c r="D14" s="207"/>
    </row>
    <row r="15" spans="1:4" s="20" customFormat="1" ht="16.899999999999999" customHeight="1" x14ac:dyDescent="0.2">
      <c r="A15" s="154" t="s">
        <v>274</v>
      </c>
      <c r="B15" s="154" t="s">
        <v>202</v>
      </c>
      <c r="C15" s="136">
        <v>11000</v>
      </c>
      <c r="D15" s="136"/>
    </row>
    <row r="16" spans="1:4" x14ac:dyDescent="0.2">
      <c r="A16" s="154" t="s">
        <v>203</v>
      </c>
      <c r="B16" s="154" t="s">
        <v>32</v>
      </c>
      <c r="C16" s="136">
        <v>35</v>
      </c>
      <c r="D16" s="136"/>
    </row>
    <row r="17" spans="1:4" x14ac:dyDescent="0.2">
      <c r="A17" s="154" t="s">
        <v>204</v>
      </c>
      <c r="B17" s="154" t="s">
        <v>202</v>
      </c>
      <c r="C17" s="136">
        <v>500</v>
      </c>
      <c r="D17" s="136"/>
    </row>
    <row r="18" spans="1:4" x14ac:dyDescent="0.2">
      <c r="A18" s="154" t="s">
        <v>205</v>
      </c>
      <c r="B18" s="154" t="s">
        <v>202</v>
      </c>
      <c r="C18" s="136">
        <v>1500</v>
      </c>
      <c r="D18" s="136"/>
    </row>
    <row r="19" spans="1:4" x14ac:dyDescent="0.2">
      <c r="A19" s="154" t="s">
        <v>207</v>
      </c>
      <c r="B19" s="155" t="s">
        <v>208</v>
      </c>
      <c r="C19" s="153">
        <v>6.5</v>
      </c>
      <c r="D19" s="136"/>
    </row>
    <row r="20" spans="1:4" x14ac:dyDescent="0.2">
      <c r="A20" s="154" t="s">
        <v>206</v>
      </c>
      <c r="B20" s="154" t="s">
        <v>32</v>
      </c>
      <c r="C20" s="136">
        <v>6</v>
      </c>
      <c r="D20" s="136"/>
    </row>
    <row r="21" spans="1:4" ht="12" customHeight="1" x14ac:dyDescent="0.2">
      <c r="A21" s="154" t="s">
        <v>37</v>
      </c>
      <c r="B21" s="154" t="s">
        <v>32</v>
      </c>
      <c r="C21" s="136">
        <v>1</v>
      </c>
      <c r="D21" s="136"/>
    </row>
    <row r="22" spans="1:4" s="20" customFormat="1" ht="16.149999999999999" customHeight="1" x14ac:dyDescent="0.2">
      <c r="A22" s="154" t="s">
        <v>278</v>
      </c>
      <c r="B22" s="154" t="s">
        <v>202</v>
      </c>
      <c r="C22" s="136">
        <v>0</v>
      </c>
      <c r="D22" s="136"/>
    </row>
    <row r="23" spans="1:4" s="20" customFormat="1" ht="12.6" customHeight="1" x14ac:dyDescent="0.2">
      <c r="A23" s="154" t="s">
        <v>277</v>
      </c>
      <c r="B23" s="154" t="s">
        <v>245</v>
      </c>
      <c r="C23" s="136">
        <v>2000</v>
      </c>
      <c r="D23" s="136"/>
    </row>
    <row r="24" spans="1:4" s="20" customFormat="1" x14ac:dyDescent="0.2">
      <c r="A24" s="58"/>
    </row>
  </sheetData>
  <sheetProtection sheet="1" objects="1" scenarios="1"/>
  <pageMargins left="0.78740157480314965" right="0.78740157480314965" top="1.1811023622047245" bottom="1.1811023622047245" header="0.31496062992125984" footer="0.31496062992125984"/>
  <pageSetup paperSize="9"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4" zoomScaleNormal="100" workbookViewId="0">
      <selection sqref="A1:E34"/>
    </sheetView>
  </sheetViews>
  <sheetFormatPr baseColWidth="10" defaultColWidth="11.42578125" defaultRowHeight="12.75" x14ac:dyDescent="0.2"/>
  <cols>
    <col min="1" max="1" width="4.28515625" style="19" bestFit="1" customWidth="1"/>
    <col min="2" max="2" width="30.140625" style="19" bestFit="1" customWidth="1"/>
    <col min="3" max="3" width="27" style="19" bestFit="1" customWidth="1"/>
    <col min="4" max="4" width="25.28515625" style="19" customWidth="1"/>
    <col min="5" max="5" width="23.7109375" style="19" customWidth="1"/>
    <col min="6" max="6" width="10.28515625" style="19" bestFit="1" customWidth="1"/>
    <col min="7" max="7" width="12.85546875" style="19" bestFit="1" customWidth="1"/>
    <col min="8" max="8" width="11.42578125" style="25" bestFit="1" customWidth="1"/>
    <col min="9" max="9" width="6.85546875" style="19" customWidth="1"/>
    <col min="10" max="10" width="13.85546875" style="19" bestFit="1" customWidth="1"/>
    <col min="11" max="11" width="7" style="19" customWidth="1"/>
    <col min="12" max="12" width="14.28515625" style="19" bestFit="1" customWidth="1"/>
    <col min="13" max="13" width="15.42578125" style="19" customWidth="1"/>
    <col min="14" max="14" width="25.42578125" style="19" customWidth="1"/>
    <col min="15" max="16384" width="11.42578125" style="19"/>
  </cols>
  <sheetData>
    <row r="1" spans="1:8" s="56" customFormat="1" ht="20.25" x14ac:dyDescent="0.3">
      <c r="A1" s="234" t="s">
        <v>185</v>
      </c>
      <c r="B1" s="234"/>
      <c r="C1" s="235"/>
      <c r="H1" s="57"/>
    </row>
    <row r="2" spans="1:8" s="56" customFormat="1" ht="20.25" x14ac:dyDescent="0.3">
      <c r="H2" s="57"/>
    </row>
    <row r="3" spans="1:8" ht="30" customHeight="1" x14ac:dyDescent="0.25">
      <c r="A3" s="111" t="s">
        <v>191</v>
      </c>
      <c r="B3" s="111" t="s">
        <v>192</v>
      </c>
      <c r="C3" s="60"/>
      <c r="D3" s="60"/>
      <c r="E3" s="60"/>
    </row>
    <row r="4" spans="1:8" s="20" customFormat="1" ht="27" customHeight="1" x14ac:dyDescent="0.2">
      <c r="A4" s="244" t="s">
        <v>186</v>
      </c>
      <c r="B4" s="244"/>
      <c r="C4" s="236" t="s">
        <v>241</v>
      </c>
      <c r="D4" s="237" t="s">
        <v>242</v>
      </c>
      <c r="E4" s="65" t="s">
        <v>162</v>
      </c>
      <c r="H4" s="58"/>
    </row>
    <row r="5" spans="1:8" x14ac:dyDescent="0.2">
      <c r="A5" s="19" t="s">
        <v>181</v>
      </c>
      <c r="B5" s="19" t="s">
        <v>7</v>
      </c>
      <c r="C5" s="107">
        <f>'1 Strassen und Wege'!I8</f>
        <v>13410</v>
      </c>
      <c r="D5" s="103">
        <f>'1 Strassen und Wege'!K8</f>
        <v>53640</v>
      </c>
      <c r="E5" s="63">
        <f>'1 Strassen und Wege'!L8</f>
        <v>67050</v>
      </c>
    </row>
    <row r="6" spans="1:8" x14ac:dyDescent="0.2">
      <c r="A6" s="19" t="s">
        <v>163</v>
      </c>
      <c r="B6" s="19" t="s">
        <v>189</v>
      </c>
      <c r="C6" s="107">
        <f>'2 Erholungsinfrastruktur'!I6</f>
        <v>1500</v>
      </c>
      <c r="D6" s="103">
        <f>'2 Erholungsinfrastruktur'!K6</f>
        <v>0</v>
      </c>
      <c r="E6" s="63">
        <f>'2 Erholungsinfrastruktur'!L6</f>
        <v>1500</v>
      </c>
    </row>
    <row r="7" spans="1:8" x14ac:dyDescent="0.2">
      <c r="A7" s="19" t="s">
        <v>165</v>
      </c>
      <c r="B7" s="19" t="s">
        <v>190</v>
      </c>
      <c r="C7" s="107">
        <f>'3 Besondere Objekte'!I5</f>
        <v>0</v>
      </c>
      <c r="D7" s="103">
        <f>'3 Besondere Objekte'!K5</f>
        <v>0</v>
      </c>
      <c r="E7" s="63">
        <f>'3 Besondere Objekte'!L5</f>
        <v>0</v>
      </c>
    </row>
    <row r="8" spans="1:8" x14ac:dyDescent="0.2">
      <c r="A8" s="19" t="s">
        <v>183</v>
      </c>
      <c r="B8" s="19" t="s">
        <v>53</v>
      </c>
      <c r="C8" s="107">
        <f>'4 Gewässer'!I5</f>
        <v>0</v>
      </c>
      <c r="D8" s="103">
        <f>'4 Gewässer'!K5</f>
        <v>0</v>
      </c>
      <c r="E8" s="63">
        <f>'4 Gewässer'!L5</f>
        <v>0</v>
      </c>
    </row>
    <row r="9" spans="1:8" x14ac:dyDescent="0.2">
      <c r="A9" s="19" t="s">
        <v>167</v>
      </c>
      <c r="B9" s="19" t="s">
        <v>213</v>
      </c>
      <c r="C9" s="107">
        <f>'5 naturnaher Waldbau'!I17</f>
        <v>8727</v>
      </c>
      <c r="D9" s="103">
        <f>'5 naturnaher Waldbau'!K17</f>
        <v>34908</v>
      </c>
      <c r="E9" s="63">
        <f>'5 naturnaher Waldbau'!L17</f>
        <v>43635</v>
      </c>
    </row>
    <row r="10" spans="1:8" x14ac:dyDescent="0.2">
      <c r="A10" s="19" t="s">
        <v>171</v>
      </c>
      <c r="B10" s="19" t="s">
        <v>86</v>
      </c>
      <c r="C10" s="107">
        <f>'6 Naturschutz'!I6</f>
        <v>8000</v>
      </c>
      <c r="D10" s="103">
        <f>'6 Naturschutz'!K6</f>
        <v>8000</v>
      </c>
      <c r="E10" s="63">
        <f>'6 Naturschutz'!L6</f>
        <v>16000</v>
      </c>
    </row>
    <row r="11" spans="1:8" x14ac:dyDescent="0.2">
      <c r="A11" s="19" t="s">
        <v>172</v>
      </c>
      <c r="B11" s="19" t="s">
        <v>194</v>
      </c>
      <c r="C11" s="107">
        <f>'7 Holzproduktion'!I18</f>
        <v>7238</v>
      </c>
      <c r="D11" s="103">
        <f>'7 Holzproduktion'!K18</f>
        <v>28952</v>
      </c>
      <c r="E11" s="63">
        <f>'7 Holzproduktion'!L18</f>
        <v>36190</v>
      </c>
    </row>
    <row r="12" spans="1:8" x14ac:dyDescent="0.2">
      <c r="A12" s="19" t="s">
        <v>174</v>
      </c>
      <c r="B12" s="19" t="s">
        <v>210</v>
      </c>
      <c r="C12" s="107">
        <f>'8 Mindererlöse'!I5</f>
        <v>2550</v>
      </c>
      <c r="D12" s="103">
        <f>'8 Mindererlöse'!K5</f>
        <v>2550</v>
      </c>
      <c r="E12" s="63">
        <f>'8 Mindererlöse'!L5</f>
        <v>5100</v>
      </c>
    </row>
    <row r="13" spans="1:8" x14ac:dyDescent="0.2">
      <c r="A13" s="19" t="s">
        <v>177</v>
      </c>
      <c r="B13" s="19" t="s">
        <v>124</v>
      </c>
      <c r="C13" s="107">
        <f>'9 Öffentlichkeitsarbeit'!I6</f>
        <v>0</v>
      </c>
      <c r="D13" s="103">
        <f>'9 Öffentlichkeitsarbeit'!K6</f>
        <v>0</v>
      </c>
      <c r="E13" s="63">
        <f>'9 Öffentlichkeitsarbeit'!L6</f>
        <v>0</v>
      </c>
    </row>
    <row r="14" spans="1:8" x14ac:dyDescent="0.2">
      <c r="A14" s="60" t="s">
        <v>179</v>
      </c>
      <c r="B14" s="60" t="s">
        <v>219</v>
      </c>
      <c r="C14" s="108">
        <f>'10 nicht berechenbar'!I21</f>
        <v>0</v>
      </c>
      <c r="D14" s="104">
        <f>'10 nicht berechenbar'!K21</f>
        <v>0</v>
      </c>
      <c r="E14" s="64">
        <f>'10 nicht berechenbar'!L21</f>
        <v>0</v>
      </c>
    </row>
    <row r="15" spans="1:8" s="20" customFormat="1" ht="24.75" customHeight="1" thickBot="1" x14ac:dyDescent="0.25">
      <c r="A15" s="66"/>
      <c r="B15" s="66" t="str">
        <f>"Total "&amp;B3</f>
        <v>Total Folgenutzen</v>
      </c>
      <c r="C15" s="109">
        <f>SUM(C5:C14)</f>
        <v>41425</v>
      </c>
      <c r="D15" s="105">
        <f>SUM(D5:D14)</f>
        <v>128050</v>
      </c>
      <c r="E15" s="67">
        <f>SUM(E5:E14)</f>
        <v>169475</v>
      </c>
      <c r="H15" s="58"/>
    </row>
    <row r="16" spans="1:8" ht="13.5" thickTop="1" x14ac:dyDescent="0.2"/>
    <row r="18" spans="1:8" ht="26.25" customHeight="1" x14ac:dyDescent="0.25">
      <c r="A18" s="111" t="s">
        <v>193</v>
      </c>
      <c r="B18" s="111" t="s">
        <v>188</v>
      </c>
      <c r="C18" s="60"/>
      <c r="D18" s="60"/>
      <c r="E18" s="60"/>
    </row>
    <row r="19" spans="1:8" s="20" customFormat="1" ht="27" customHeight="1" x14ac:dyDescent="0.2">
      <c r="A19" s="242" t="s">
        <v>186</v>
      </c>
      <c r="B19" s="243"/>
      <c r="C19" s="236" t="s">
        <v>241</v>
      </c>
      <c r="D19" s="237" t="s">
        <v>242</v>
      </c>
      <c r="E19" s="65" t="s">
        <v>162</v>
      </c>
      <c r="H19" s="58"/>
    </row>
    <row r="20" spans="1:8" x14ac:dyDescent="0.2">
      <c r="A20" s="61" t="s">
        <v>182</v>
      </c>
      <c r="B20" s="15" t="str">
        <f>B5</f>
        <v>Strassen und Wege</v>
      </c>
      <c r="C20" s="107">
        <f>'1 Strassen und Wege'!I24</f>
        <v>7600</v>
      </c>
      <c r="D20" s="103">
        <f>'1 Strassen und Wege'!K24</f>
        <v>0</v>
      </c>
      <c r="E20" s="63">
        <f>D20+C20</f>
        <v>7600</v>
      </c>
    </row>
    <row r="21" spans="1:8" x14ac:dyDescent="0.2">
      <c r="A21" s="61" t="s">
        <v>164</v>
      </c>
      <c r="B21" s="15" t="str">
        <f t="shared" ref="B21:B29" si="0">B6</f>
        <v>Erholungsinfrastruktur</v>
      </c>
      <c r="C21" s="107">
        <f>'2 Erholungsinfrastruktur'!I25</f>
        <v>30000</v>
      </c>
      <c r="D21" s="103">
        <f>'2 Erholungsinfrastruktur'!K25</f>
        <v>0</v>
      </c>
      <c r="E21" s="63">
        <f t="shared" ref="E21:E29" si="1">D21+C21</f>
        <v>30000</v>
      </c>
    </row>
    <row r="22" spans="1:8" x14ac:dyDescent="0.2">
      <c r="A22" s="61" t="s">
        <v>166</v>
      </c>
      <c r="B22" s="15" t="str">
        <f t="shared" si="0"/>
        <v>Besondere Objekte</v>
      </c>
      <c r="C22" s="107">
        <f>'3 Besondere Objekte'!I14</f>
        <v>0</v>
      </c>
      <c r="D22" s="103">
        <f>'3 Besondere Objekte'!K14</f>
        <v>0</v>
      </c>
      <c r="E22" s="63">
        <f t="shared" si="1"/>
        <v>0</v>
      </c>
    </row>
    <row r="23" spans="1:8" x14ac:dyDescent="0.2">
      <c r="A23" s="61" t="s">
        <v>184</v>
      </c>
      <c r="B23" s="15" t="str">
        <f t="shared" si="0"/>
        <v>Gewässer</v>
      </c>
      <c r="C23" s="107">
        <f>'4 Gewässer'!I13</f>
        <v>0</v>
      </c>
      <c r="D23" s="103">
        <f>'4 Gewässer'!K13</f>
        <v>0</v>
      </c>
      <c r="E23" s="63">
        <f t="shared" si="1"/>
        <v>0</v>
      </c>
    </row>
    <row r="24" spans="1:8" x14ac:dyDescent="0.2">
      <c r="A24" s="61" t="s">
        <v>168</v>
      </c>
      <c r="B24" s="15" t="str">
        <f t="shared" si="0"/>
        <v>Naturnaher Waldbau</v>
      </c>
      <c r="C24" s="107">
        <f>'5 naturnaher Waldbau'!I28</f>
        <v>10890</v>
      </c>
      <c r="D24" s="103">
        <f>'5 naturnaher Waldbau'!K28</f>
        <v>14133.333333333332</v>
      </c>
      <c r="E24" s="63">
        <f t="shared" si="1"/>
        <v>25023.333333333332</v>
      </c>
    </row>
    <row r="25" spans="1:8" x14ac:dyDescent="0.2">
      <c r="A25" s="61" t="s">
        <v>170</v>
      </c>
      <c r="B25" s="15" t="str">
        <f t="shared" si="0"/>
        <v>Naturschutz</v>
      </c>
      <c r="C25" s="107">
        <f>'6 Naturschutz'!I13</f>
        <v>0</v>
      </c>
      <c r="D25" s="103">
        <f>'6 Naturschutz'!K13</f>
        <v>0</v>
      </c>
      <c r="E25" s="63">
        <f t="shared" si="1"/>
        <v>0</v>
      </c>
    </row>
    <row r="26" spans="1:8" x14ac:dyDescent="0.2">
      <c r="A26" s="61" t="s">
        <v>173</v>
      </c>
      <c r="B26" s="15" t="str">
        <f t="shared" si="0"/>
        <v>Holzproduktion</v>
      </c>
      <c r="C26" s="107">
        <f>'7 Holzproduktion'!I32</f>
        <v>0</v>
      </c>
      <c r="D26" s="103">
        <f>'7 Holzproduktion'!K32</f>
        <v>0</v>
      </c>
      <c r="E26" s="63">
        <f t="shared" si="1"/>
        <v>0</v>
      </c>
    </row>
    <row r="27" spans="1:8" x14ac:dyDescent="0.2">
      <c r="A27" s="61" t="s">
        <v>176</v>
      </c>
      <c r="B27" s="15" t="str">
        <f t="shared" si="0"/>
        <v>Mindererlös</v>
      </c>
      <c r="C27" s="107">
        <f>'8 Mindererlöse'!I12</f>
        <v>0</v>
      </c>
      <c r="D27" s="103">
        <f>'8 Mindererlöse'!K12</f>
        <v>0</v>
      </c>
      <c r="E27" s="63">
        <f t="shared" si="1"/>
        <v>0</v>
      </c>
    </row>
    <row r="28" spans="1:8" x14ac:dyDescent="0.2">
      <c r="A28" s="61" t="s">
        <v>178</v>
      </c>
      <c r="B28" s="15" t="str">
        <f t="shared" si="0"/>
        <v>Öffentlichkeitsarbeit</v>
      </c>
      <c r="C28" s="107">
        <f>'9 Öffentlichkeitsarbeit'!I23</f>
        <v>0</v>
      </c>
      <c r="D28" s="103">
        <f>'9 Öffentlichkeitsarbeit'!K23</f>
        <v>0</v>
      </c>
      <c r="E28" s="63">
        <f t="shared" si="1"/>
        <v>0</v>
      </c>
    </row>
    <row r="29" spans="1:8" ht="12" customHeight="1" x14ac:dyDescent="0.2">
      <c r="A29" s="62" t="s">
        <v>180</v>
      </c>
      <c r="B29" s="18" t="str">
        <f t="shared" si="0"/>
        <v>nicht berechenbar</v>
      </c>
      <c r="C29" s="108">
        <f>'10 nicht berechenbar'!I43</f>
        <v>0</v>
      </c>
      <c r="D29" s="104">
        <f>'10 nicht berechenbar'!K43</f>
        <v>0</v>
      </c>
      <c r="E29" s="63">
        <f t="shared" si="1"/>
        <v>0</v>
      </c>
    </row>
    <row r="30" spans="1:8" s="20" customFormat="1" ht="24.75" customHeight="1" thickBot="1" x14ac:dyDescent="0.25">
      <c r="A30" s="68"/>
      <c r="B30" s="69" t="str">
        <f>"Total "&amp;B18</f>
        <v>Total Leistungen auf Bestellung</v>
      </c>
      <c r="C30" s="109">
        <f>SUM(C20:C29)</f>
        <v>48490</v>
      </c>
      <c r="D30" s="105">
        <f>SUM(D20:D29)</f>
        <v>14133.333333333332</v>
      </c>
      <c r="E30" s="67">
        <f>SUM(E20:E29)</f>
        <v>62623.333333333328</v>
      </c>
      <c r="H30" s="58"/>
    </row>
    <row r="31" spans="1:8" ht="13.5" thickTop="1" x14ac:dyDescent="0.2"/>
    <row r="33" spans="2:8" s="20" customFormat="1" x14ac:dyDescent="0.2">
      <c r="B33" s="20" t="s">
        <v>195</v>
      </c>
      <c r="C33" s="110">
        <f>C15+C30</f>
        <v>89915</v>
      </c>
      <c r="D33" s="106">
        <f>D15+D30</f>
        <v>142183.33333333334</v>
      </c>
      <c r="E33" s="59">
        <f>E15+E30</f>
        <v>232098.33333333331</v>
      </c>
      <c r="H33" s="58"/>
    </row>
    <row r="34" spans="2:8" x14ac:dyDescent="0.2">
      <c r="B34" s="70" t="s">
        <v>196</v>
      </c>
      <c r="C34" s="70"/>
      <c r="D34" s="70"/>
      <c r="E34" s="71">
        <f>D33+C33</f>
        <v>232098.33333333334</v>
      </c>
    </row>
  </sheetData>
  <sheetProtection sheet="1" objects="1" scenarios="1"/>
  <mergeCells count="2">
    <mergeCell ref="A19:B19"/>
    <mergeCell ref="A4:B4"/>
  </mergeCells>
  <pageMargins left="0.78740157480314965" right="0.78740157480314965" top="1.1811023622047245" bottom="1.1811023622047245" header="0.31496062992125984" footer="0.31496062992125984"/>
  <pageSetup paperSize="9" scale="82"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90" zoomScaleNormal="90" workbookViewId="0">
      <selection activeCell="M24" sqref="A1:M24"/>
    </sheetView>
  </sheetViews>
  <sheetFormatPr baseColWidth="10" defaultColWidth="11.42578125" defaultRowHeight="12.75" x14ac:dyDescent="0.2"/>
  <cols>
    <col min="1" max="1" width="5" style="19" bestFit="1" customWidth="1"/>
    <col min="2" max="2" width="64" style="19" bestFit="1" customWidth="1"/>
    <col min="3" max="3" width="13.85546875" style="19" bestFit="1" customWidth="1"/>
    <col min="4" max="4" width="14.7109375" style="19" bestFit="1" customWidth="1"/>
    <col min="5" max="5" width="8.85546875" style="19" bestFit="1" customWidth="1"/>
    <col min="6" max="6" width="7" style="75" bestFit="1" customWidth="1"/>
    <col min="7" max="7" width="11.42578125" style="25" bestFit="1" customWidth="1"/>
    <col min="8" max="8" width="6.140625" style="19" bestFit="1" customWidth="1"/>
    <col min="9" max="9" width="13.42578125" style="19" bestFit="1" customWidth="1"/>
    <col min="10" max="10" width="6.140625" style="19" bestFit="1" customWidth="1"/>
    <col min="11" max="11" width="13.42578125" style="19" bestFit="1" customWidth="1"/>
    <col min="12" max="12" width="15.85546875" style="19" bestFit="1" customWidth="1"/>
    <col min="13" max="13" width="14.85546875" style="19" customWidth="1"/>
    <col min="14" max="16384" width="11.42578125" style="19"/>
  </cols>
  <sheetData>
    <row r="1" spans="1:13" s="143" customFormat="1" ht="12.75" customHeight="1" x14ac:dyDescent="0.2">
      <c r="A1" s="78"/>
      <c r="B1" s="250" t="s">
        <v>0</v>
      </c>
      <c r="C1" s="251"/>
      <c r="D1" s="251"/>
      <c r="E1" s="251"/>
      <c r="F1" s="251"/>
      <c r="G1" s="252"/>
      <c r="H1" s="247" t="s">
        <v>1</v>
      </c>
      <c r="I1" s="248"/>
      <c r="J1" s="248"/>
      <c r="K1" s="249"/>
      <c r="L1" s="79"/>
      <c r="M1" s="80"/>
    </row>
    <row r="2" spans="1:13" s="143" customFormat="1" ht="25.5" x14ac:dyDescent="0.2">
      <c r="A2" s="88"/>
      <c r="B2" s="89"/>
      <c r="C2" s="88" t="s">
        <v>3</v>
      </c>
      <c r="D2" s="81" t="s">
        <v>4</v>
      </c>
      <c r="E2" s="82" t="s">
        <v>211</v>
      </c>
      <c r="F2" s="86" t="s">
        <v>217</v>
      </c>
      <c r="G2" s="87" t="s">
        <v>209</v>
      </c>
      <c r="H2" s="253" t="s">
        <v>5</v>
      </c>
      <c r="I2" s="254"/>
      <c r="J2" s="255" t="s">
        <v>218</v>
      </c>
      <c r="K2" s="256"/>
      <c r="L2" s="83" t="s">
        <v>6</v>
      </c>
      <c r="M2" s="88" t="s">
        <v>2</v>
      </c>
    </row>
    <row r="3" spans="1:13" s="145" customFormat="1" ht="15.75" x14ac:dyDescent="0.25">
      <c r="A3" s="144" t="str">
        <f>Zusammenfassung!A5</f>
        <v>1A</v>
      </c>
      <c r="B3" s="144" t="str">
        <f>Zusammenfassung!B5</f>
        <v>Strassen und Wege</v>
      </c>
      <c r="C3" s="257" t="str">
        <f>Zusammenfassung!B3</f>
        <v>Folgenutzen</v>
      </c>
      <c r="D3" s="257"/>
      <c r="E3" s="257"/>
      <c r="F3" s="257"/>
      <c r="G3" s="257"/>
      <c r="H3" s="257"/>
      <c r="I3" s="257"/>
      <c r="J3" s="257"/>
      <c r="K3" s="257"/>
      <c r="L3" s="257"/>
      <c r="M3" s="258"/>
    </row>
    <row r="4" spans="1:13" x14ac:dyDescent="0.2">
      <c r="A4" s="124">
        <v>1.1000000000000001</v>
      </c>
      <c r="B4" s="125" t="s">
        <v>279</v>
      </c>
      <c r="C4" s="126" t="s">
        <v>13</v>
      </c>
      <c r="D4" s="127" t="s">
        <v>14</v>
      </c>
      <c r="E4" s="84"/>
      <c r="F4" s="77">
        <f>Grunddaten!C15/6</f>
        <v>1833.3333333333333</v>
      </c>
      <c r="G4" s="142">
        <v>15</v>
      </c>
      <c r="H4" s="90">
        <v>0.2</v>
      </c>
      <c r="I4" s="116">
        <f t="shared" ref="I4:I7" si="0">F4*G4*H4</f>
        <v>5500</v>
      </c>
      <c r="J4" s="96">
        <f t="shared" ref="J4:J7" si="1">SUM(100%-H4)</f>
        <v>0.8</v>
      </c>
      <c r="K4" s="117">
        <f t="shared" ref="K4:K7" si="2">F4*G4*J4</f>
        <v>22000</v>
      </c>
      <c r="L4" s="118">
        <f t="shared" ref="L4:L7" si="3">I4+K4</f>
        <v>27500</v>
      </c>
      <c r="M4" s="85"/>
    </row>
    <row r="5" spans="1:13" x14ac:dyDescent="0.2">
      <c r="A5" s="126">
        <f t="shared" ref="A5:A7" si="4">A4+0.01</f>
        <v>1.1100000000000001</v>
      </c>
      <c r="B5" s="125" t="s">
        <v>280</v>
      </c>
      <c r="C5" s="129" t="s">
        <v>11</v>
      </c>
      <c r="D5" s="127" t="s">
        <v>14</v>
      </c>
      <c r="E5" s="84"/>
      <c r="F5" s="77">
        <f>Grunddaten!C15</f>
        <v>11000</v>
      </c>
      <c r="G5" s="208">
        <v>2</v>
      </c>
      <c r="H5" s="90">
        <v>0.2</v>
      </c>
      <c r="I5" s="116">
        <f t="shared" si="0"/>
        <v>4400</v>
      </c>
      <c r="J5" s="96">
        <f t="shared" si="1"/>
        <v>0.8</v>
      </c>
      <c r="K5" s="117">
        <f t="shared" si="2"/>
        <v>17600</v>
      </c>
      <c r="L5" s="118">
        <f t="shared" si="3"/>
        <v>22000</v>
      </c>
      <c r="M5" s="85"/>
    </row>
    <row r="6" spans="1:13" x14ac:dyDescent="0.2">
      <c r="A6" s="126">
        <f t="shared" si="4"/>
        <v>1.1200000000000001</v>
      </c>
      <c r="B6" s="128" t="s">
        <v>15</v>
      </c>
      <c r="C6" s="129" t="s">
        <v>11</v>
      </c>
      <c r="D6" s="127" t="s">
        <v>14</v>
      </c>
      <c r="E6" s="84"/>
      <c r="F6" s="77">
        <f>Grunddaten!C15</f>
        <v>11000</v>
      </c>
      <c r="G6" s="208">
        <v>1.5</v>
      </c>
      <c r="H6" s="90">
        <v>0.2</v>
      </c>
      <c r="I6" s="116">
        <f t="shared" si="0"/>
        <v>3300</v>
      </c>
      <c r="J6" s="96">
        <f t="shared" si="1"/>
        <v>0.8</v>
      </c>
      <c r="K6" s="117">
        <f t="shared" si="2"/>
        <v>13200</v>
      </c>
      <c r="L6" s="118">
        <f t="shared" si="3"/>
        <v>16500</v>
      </c>
      <c r="M6" s="85"/>
    </row>
    <row r="7" spans="1:13" x14ac:dyDescent="0.2">
      <c r="A7" s="126">
        <f t="shared" si="4"/>
        <v>1.1300000000000001</v>
      </c>
      <c r="B7" s="128" t="s">
        <v>16</v>
      </c>
      <c r="C7" s="129"/>
      <c r="D7" s="130" t="s">
        <v>17</v>
      </c>
      <c r="E7" s="84"/>
      <c r="F7" s="77">
        <f>Grunddaten!C16</f>
        <v>35</v>
      </c>
      <c r="G7" s="142">
        <v>30</v>
      </c>
      <c r="H7" s="90">
        <v>0.2</v>
      </c>
      <c r="I7" s="116">
        <f t="shared" si="0"/>
        <v>210</v>
      </c>
      <c r="J7" s="96">
        <f t="shared" si="1"/>
        <v>0.8</v>
      </c>
      <c r="K7" s="117">
        <f t="shared" si="2"/>
        <v>840</v>
      </c>
      <c r="L7" s="118">
        <f t="shared" si="3"/>
        <v>1050</v>
      </c>
      <c r="M7" s="85"/>
    </row>
    <row r="8" spans="1:13" s="20" customFormat="1" ht="19.5" customHeight="1" x14ac:dyDescent="0.2">
      <c r="A8" s="146" t="s">
        <v>181</v>
      </c>
      <c r="B8" s="147" t="s">
        <v>162</v>
      </c>
      <c r="C8" s="148"/>
      <c r="D8" s="148"/>
      <c r="E8" s="148"/>
      <c r="F8" s="149"/>
      <c r="G8" s="148"/>
      <c r="H8" s="150"/>
      <c r="I8" s="138">
        <f>SUM(I4:I7)</f>
        <v>13410</v>
      </c>
      <c r="J8" s="139"/>
      <c r="K8" s="140">
        <f>SUM(K4:K7)</f>
        <v>53640</v>
      </c>
      <c r="L8" s="141">
        <f>SUM(I8:K8)</f>
        <v>67050</v>
      </c>
      <c r="M8" s="137"/>
    </row>
    <row r="9" spans="1:13" s="35" customFormat="1" ht="19.5" customHeight="1" x14ac:dyDescent="0.2">
      <c r="A9" s="34"/>
      <c r="B9" s="31"/>
      <c r="C9" s="32"/>
      <c r="D9" s="32"/>
      <c r="E9" s="32"/>
      <c r="F9" s="72"/>
      <c r="G9" s="32"/>
      <c r="H9" s="32"/>
      <c r="I9" s="33"/>
      <c r="J9" s="32"/>
      <c r="K9" s="33"/>
      <c r="L9" s="33"/>
    </row>
    <row r="10" spans="1:13" s="37" customFormat="1" ht="15.75" x14ac:dyDescent="0.25">
      <c r="A10" s="36"/>
      <c r="B10" s="30"/>
      <c r="C10" s="30"/>
      <c r="D10" s="30"/>
      <c r="E10" s="30"/>
      <c r="F10" s="73"/>
      <c r="G10" s="30"/>
      <c r="H10" s="30"/>
      <c r="I10" s="30"/>
      <c r="J10" s="30"/>
      <c r="K10" s="30"/>
      <c r="L10" s="30"/>
    </row>
    <row r="11" spans="1:13" s="29" customFormat="1" ht="15.75" x14ac:dyDescent="0.25">
      <c r="A11" s="28" t="str">
        <f>Zusammenfassung!A20</f>
        <v>1B</v>
      </c>
      <c r="B11" s="46" t="str">
        <f>B3</f>
        <v>Strassen und Wege</v>
      </c>
      <c r="C11" s="245" t="str">
        <f>Zusammenfassung!B18</f>
        <v>Leistungen auf Bestellung</v>
      </c>
      <c r="D11" s="245"/>
      <c r="E11" s="245"/>
      <c r="F11" s="245"/>
      <c r="G11" s="245"/>
      <c r="H11" s="245"/>
      <c r="I11" s="245"/>
      <c r="J11" s="245"/>
      <c r="K11" s="245"/>
      <c r="L11" s="245"/>
      <c r="M11" s="246"/>
    </row>
    <row r="12" spans="1:13" x14ac:dyDescent="0.2">
      <c r="A12" s="124">
        <v>1.5</v>
      </c>
      <c r="B12" s="125" t="s">
        <v>8</v>
      </c>
      <c r="C12" s="126"/>
      <c r="D12" s="127" t="s">
        <v>9</v>
      </c>
      <c r="E12" s="84"/>
      <c r="F12" s="114">
        <v>0</v>
      </c>
      <c r="G12" s="115"/>
      <c r="H12" s="90">
        <v>1</v>
      </c>
      <c r="I12" s="116">
        <f t="shared" ref="I12:I23" si="5">F12*G12*H12</f>
        <v>0</v>
      </c>
      <c r="J12" s="96">
        <f t="shared" ref="J12:J23" si="6">SUM(100%-H12)</f>
        <v>0</v>
      </c>
      <c r="K12" s="117">
        <f>F44*G12*J12</f>
        <v>0</v>
      </c>
      <c r="L12" s="118">
        <f t="shared" ref="L12:L23" si="7">I12+K12</f>
        <v>0</v>
      </c>
      <c r="M12" s="85"/>
    </row>
    <row r="13" spans="1:13" x14ac:dyDescent="0.2">
      <c r="A13" s="126">
        <f>A12+0.01</f>
        <v>1.51</v>
      </c>
      <c r="B13" s="125" t="s">
        <v>10</v>
      </c>
      <c r="C13" s="126" t="s">
        <v>11</v>
      </c>
      <c r="D13" s="127" t="s">
        <v>12</v>
      </c>
      <c r="E13" s="84"/>
      <c r="F13" s="114">
        <v>0</v>
      </c>
      <c r="G13" s="115">
        <v>1500</v>
      </c>
      <c r="H13" s="90">
        <v>1</v>
      </c>
      <c r="I13" s="116">
        <f t="shared" si="5"/>
        <v>0</v>
      </c>
      <c r="J13" s="96">
        <f t="shared" si="6"/>
        <v>0</v>
      </c>
      <c r="K13" s="117">
        <f t="shared" ref="K13:K23" si="8">F13*G13*J13</f>
        <v>0</v>
      </c>
      <c r="L13" s="118">
        <f t="shared" si="7"/>
        <v>0</v>
      </c>
      <c r="M13" s="85"/>
    </row>
    <row r="14" spans="1:13" x14ac:dyDescent="0.2">
      <c r="A14" s="126">
        <f t="shared" ref="A14:A23" si="9">A13+0.01</f>
        <v>1.52</v>
      </c>
      <c r="B14" s="128" t="s">
        <v>18</v>
      </c>
      <c r="C14" s="129"/>
      <c r="D14" s="127" t="s">
        <v>9</v>
      </c>
      <c r="E14" s="84"/>
      <c r="F14" s="114">
        <v>0</v>
      </c>
      <c r="G14" s="115"/>
      <c r="H14" s="90">
        <v>1</v>
      </c>
      <c r="I14" s="116">
        <f t="shared" si="5"/>
        <v>0</v>
      </c>
      <c r="J14" s="96">
        <f t="shared" si="6"/>
        <v>0</v>
      </c>
      <c r="K14" s="117">
        <f t="shared" si="8"/>
        <v>0</v>
      </c>
      <c r="L14" s="118">
        <f t="shared" si="7"/>
        <v>0</v>
      </c>
      <c r="M14" s="209"/>
    </row>
    <row r="15" spans="1:13" x14ac:dyDescent="0.2">
      <c r="A15" s="126">
        <f t="shared" si="9"/>
        <v>1.53</v>
      </c>
      <c r="B15" s="128" t="s">
        <v>19</v>
      </c>
      <c r="C15" s="129"/>
      <c r="D15" s="127" t="s">
        <v>9</v>
      </c>
      <c r="E15" s="84"/>
      <c r="F15" s="114">
        <v>0</v>
      </c>
      <c r="G15" s="115">
        <v>5</v>
      </c>
      <c r="H15" s="90">
        <v>1</v>
      </c>
      <c r="I15" s="116">
        <f t="shared" si="5"/>
        <v>0</v>
      </c>
      <c r="J15" s="96">
        <f t="shared" si="6"/>
        <v>0</v>
      </c>
      <c r="K15" s="117">
        <f t="shared" si="8"/>
        <v>0</v>
      </c>
      <c r="L15" s="118">
        <f t="shared" si="7"/>
        <v>0</v>
      </c>
      <c r="M15" s="209"/>
    </row>
    <row r="16" spans="1:13" x14ac:dyDescent="0.2">
      <c r="A16" s="126">
        <f t="shared" si="9"/>
        <v>1.54</v>
      </c>
      <c r="B16" s="125" t="s">
        <v>20</v>
      </c>
      <c r="C16" s="129" t="s">
        <v>21</v>
      </c>
      <c r="D16" s="127" t="s">
        <v>14</v>
      </c>
      <c r="E16" s="84"/>
      <c r="F16" s="77">
        <f>Grunddaten!C17/5</f>
        <v>100</v>
      </c>
      <c r="G16" s="115">
        <v>25</v>
      </c>
      <c r="H16" s="90">
        <v>1</v>
      </c>
      <c r="I16" s="116">
        <f t="shared" si="5"/>
        <v>2500</v>
      </c>
      <c r="J16" s="96">
        <f t="shared" si="6"/>
        <v>0</v>
      </c>
      <c r="K16" s="117">
        <f t="shared" si="8"/>
        <v>0</v>
      </c>
      <c r="L16" s="118">
        <f t="shared" si="7"/>
        <v>2500</v>
      </c>
      <c r="M16" s="209"/>
    </row>
    <row r="17" spans="1:13" x14ac:dyDescent="0.2">
      <c r="A17" s="126">
        <f t="shared" si="9"/>
        <v>1.55</v>
      </c>
      <c r="B17" s="125" t="s">
        <v>22</v>
      </c>
      <c r="C17" s="129" t="s">
        <v>11</v>
      </c>
      <c r="D17" s="127" t="s">
        <v>14</v>
      </c>
      <c r="E17" s="84"/>
      <c r="F17" s="77">
        <f>Grunddaten!C17</f>
        <v>500</v>
      </c>
      <c r="G17" s="115">
        <v>5.2</v>
      </c>
      <c r="H17" s="90">
        <v>1</v>
      </c>
      <c r="I17" s="116">
        <f t="shared" si="5"/>
        <v>2600</v>
      </c>
      <c r="J17" s="96">
        <f t="shared" si="6"/>
        <v>0</v>
      </c>
      <c r="K17" s="117">
        <f t="shared" si="8"/>
        <v>0</v>
      </c>
      <c r="L17" s="118">
        <f t="shared" si="7"/>
        <v>2600</v>
      </c>
      <c r="M17" s="209"/>
    </row>
    <row r="18" spans="1:13" x14ac:dyDescent="0.2">
      <c r="A18" s="126">
        <f t="shared" si="9"/>
        <v>1.56</v>
      </c>
      <c r="B18" s="128" t="s">
        <v>23</v>
      </c>
      <c r="C18" s="129" t="s">
        <v>24</v>
      </c>
      <c r="D18" s="130" t="s">
        <v>14</v>
      </c>
      <c r="E18" s="84"/>
      <c r="F18" s="77">
        <f>Grunddaten!C18/3</f>
        <v>500</v>
      </c>
      <c r="G18" s="115">
        <v>5</v>
      </c>
      <c r="H18" s="90">
        <v>1</v>
      </c>
      <c r="I18" s="116">
        <f t="shared" si="5"/>
        <v>2500</v>
      </c>
      <c r="J18" s="96">
        <f t="shared" si="6"/>
        <v>0</v>
      </c>
      <c r="K18" s="117">
        <f t="shared" si="8"/>
        <v>0</v>
      </c>
      <c r="L18" s="118">
        <f t="shared" si="7"/>
        <v>2500</v>
      </c>
      <c r="M18" s="209"/>
    </row>
    <row r="19" spans="1:13" x14ac:dyDescent="0.2">
      <c r="A19" s="126">
        <f t="shared" si="9"/>
        <v>1.57</v>
      </c>
      <c r="B19" s="125" t="s">
        <v>25</v>
      </c>
      <c r="C19" s="126"/>
      <c r="D19" s="127" t="s">
        <v>9</v>
      </c>
      <c r="E19" s="84"/>
      <c r="F19" s="114">
        <v>0</v>
      </c>
      <c r="G19" s="115"/>
      <c r="H19" s="90">
        <v>1</v>
      </c>
      <c r="I19" s="116">
        <f t="shared" si="5"/>
        <v>0</v>
      </c>
      <c r="J19" s="96">
        <f t="shared" si="6"/>
        <v>0</v>
      </c>
      <c r="K19" s="117">
        <f t="shared" si="8"/>
        <v>0</v>
      </c>
      <c r="L19" s="118">
        <f t="shared" si="7"/>
        <v>0</v>
      </c>
      <c r="M19" s="209"/>
    </row>
    <row r="20" spans="1:13" x14ac:dyDescent="0.2">
      <c r="A20" s="126">
        <f t="shared" si="9"/>
        <v>1.58</v>
      </c>
      <c r="B20" s="131" t="s">
        <v>26</v>
      </c>
      <c r="C20" s="124"/>
      <c r="D20" s="132" t="s">
        <v>9</v>
      </c>
      <c r="E20" s="84"/>
      <c r="F20" s="114">
        <v>0</v>
      </c>
      <c r="G20" s="115"/>
      <c r="H20" s="90">
        <v>1</v>
      </c>
      <c r="I20" s="116">
        <f t="shared" si="5"/>
        <v>0</v>
      </c>
      <c r="J20" s="96">
        <f t="shared" si="6"/>
        <v>0</v>
      </c>
      <c r="K20" s="117">
        <f t="shared" si="8"/>
        <v>0</v>
      </c>
      <c r="L20" s="118">
        <f t="shared" si="7"/>
        <v>0</v>
      </c>
      <c r="M20" s="85"/>
    </row>
    <row r="21" spans="1:13" x14ac:dyDescent="0.2">
      <c r="A21" s="126">
        <f t="shared" si="9"/>
        <v>1.59</v>
      </c>
      <c r="B21" s="131" t="s">
        <v>27</v>
      </c>
      <c r="C21" s="124"/>
      <c r="D21" s="132" t="s">
        <v>9</v>
      </c>
      <c r="E21" s="84"/>
      <c r="F21" s="114">
        <v>0</v>
      </c>
      <c r="G21" s="115"/>
      <c r="H21" s="90">
        <v>1</v>
      </c>
      <c r="I21" s="116">
        <f t="shared" si="5"/>
        <v>0</v>
      </c>
      <c r="J21" s="96">
        <f t="shared" si="6"/>
        <v>0</v>
      </c>
      <c r="K21" s="117">
        <f t="shared" si="8"/>
        <v>0</v>
      </c>
      <c r="L21" s="118">
        <f t="shared" si="7"/>
        <v>0</v>
      </c>
      <c r="M21" s="85"/>
    </row>
    <row r="22" spans="1:13" x14ac:dyDescent="0.2">
      <c r="A22" s="124">
        <f t="shared" si="9"/>
        <v>1.6</v>
      </c>
      <c r="B22" s="128" t="s">
        <v>28</v>
      </c>
      <c r="C22" s="129"/>
      <c r="D22" s="130" t="s">
        <v>29</v>
      </c>
      <c r="E22" s="84"/>
      <c r="F22" s="114">
        <v>0</v>
      </c>
      <c r="G22" s="115">
        <v>6.2</v>
      </c>
      <c r="H22" s="90">
        <v>1</v>
      </c>
      <c r="I22" s="116">
        <f t="shared" si="5"/>
        <v>0</v>
      </c>
      <c r="J22" s="96">
        <f t="shared" si="6"/>
        <v>0</v>
      </c>
      <c r="K22" s="117">
        <f t="shared" si="8"/>
        <v>0</v>
      </c>
      <c r="L22" s="118">
        <f t="shared" si="7"/>
        <v>0</v>
      </c>
      <c r="M22" s="85"/>
    </row>
    <row r="23" spans="1:13" x14ac:dyDescent="0.2">
      <c r="A23" s="126">
        <f t="shared" si="9"/>
        <v>1.61</v>
      </c>
      <c r="B23" s="128" t="s">
        <v>30</v>
      </c>
      <c r="C23" s="129"/>
      <c r="D23" s="130" t="s">
        <v>29</v>
      </c>
      <c r="E23" s="84"/>
      <c r="F23" s="114">
        <v>0</v>
      </c>
      <c r="G23" s="115">
        <v>4.5</v>
      </c>
      <c r="H23" s="90">
        <v>1</v>
      </c>
      <c r="I23" s="116">
        <f t="shared" si="5"/>
        <v>0</v>
      </c>
      <c r="J23" s="96">
        <f t="shared" si="6"/>
        <v>0</v>
      </c>
      <c r="K23" s="117">
        <f t="shared" si="8"/>
        <v>0</v>
      </c>
      <c r="L23" s="118">
        <f t="shared" si="7"/>
        <v>0</v>
      </c>
      <c r="M23" s="85"/>
    </row>
    <row r="24" spans="1:13" ht="20.25" customHeight="1" x14ac:dyDescent="0.2">
      <c r="A24" s="133" t="s">
        <v>182</v>
      </c>
      <c r="B24" s="133" t="s">
        <v>162</v>
      </c>
      <c r="C24" s="134"/>
      <c r="D24" s="134"/>
      <c r="E24" s="21"/>
      <c r="F24" s="74"/>
      <c r="G24" s="24"/>
      <c r="H24" s="94"/>
      <c r="I24" s="119">
        <f>SUM(I12:I23)</f>
        <v>7600</v>
      </c>
      <c r="J24" s="120"/>
      <c r="K24" s="121">
        <f>SUM(K12:K23)</f>
        <v>0</v>
      </c>
      <c r="L24" s="122">
        <f t="shared" ref="L24" si="10">I24+K24</f>
        <v>7600</v>
      </c>
      <c r="M24" s="136"/>
    </row>
    <row r="25" spans="1:13" x14ac:dyDescent="0.2">
      <c r="C25" s="197"/>
      <c r="D25" s="197"/>
      <c r="E25" s="197"/>
      <c r="F25" s="198"/>
    </row>
  </sheetData>
  <sheetProtection sheet="1" objects="1" scenarios="1"/>
  <mergeCells count="6">
    <mergeCell ref="C11:M11"/>
    <mergeCell ref="H1:K1"/>
    <mergeCell ref="B1:G1"/>
    <mergeCell ref="H2:I2"/>
    <mergeCell ref="J2:K2"/>
    <mergeCell ref="C3:M3"/>
  </mergeCells>
  <pageMargins left="0.78740157480314965" right="0.78740157480314965" top="1.1811023622047245" bottom="1.1811023622047245" header="0.31496062992125984" footer="0.31496062992125984"/>
  <pageSetup paperSize="9" scale="66" fitToHeight="2" orientation="landscape" verticalDpi="0" r:id="rId1"/>
  <headerFooter>
    <oddHeader>&amp;L&amp;G&amp;R&amp;10
&amp;"Arial,Fett"&amp;K02-049Leistungskatalog</oddHeader>
    <oddFooter>&amp;L&amp;"Arial,Standard"&amp;10&amp;F/&amp;A&amp;R&amp;"Arial,Standard"&amp;10&amp;D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90" zoomScaleNormal="90" workbookViewId="0">
      <selection activeCell="F13" sqref="F13"/>
    </sheetView>
  </sheetViews>
  <sheetFormatPr baseColWidth="10" defaultColWidth="11.42578125" defaultRowHeight="12.75" x14ac:dyDescent="0.2"/>
  <cols>
    <col min="1" max="1" width="5" style="19" bestFit="1" customWidth="1"/>
    <col min="2" max="2" width="56.140625" style="19" bestFit="1" customWidth="1"/>
    <col min="3" max="4" width="13.85546875" style="19" bestFit="1" customWidth="1"/>
    <col min="5" max="5" width="8.85546875" style="55" bestFit="1" customWidth="1"/>
    <col min="6" max="6" width="7" style="160" bestFit="1" customWidth="1"/>
    <col min="7" max="7" width="11.28515625" style="25" bestFit="1" customWidth="1"/>
    <col min="8" max="8" width="6.85546875" style="19" customWidth="1"/>
    <col min="9" max="9" width="13.85546875" style="19" bestFit="1" customWidth="1"/>
    <col min="10" max="10" width="7" style="19" customWidth="1"/>
    <col min="11" max="11" width="15.7109375" style="19" customWidth="1"/>
    <col min="12" max="12" width="15.85546875" style="19" bestFit="1"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Zusammenfassung!A6</f>
        <v>2A</v>
      </c>
      <c r="B3" s="46" t="str">
        <f>Zusammenfassung!B6</f>
        <v>Erholungsinfrastruktur</v>
      </c>
      <c r="C3" s="245" t="s">
        <v>187</v>
      </c>
      <c r="D3" s="245"/>
      <c r="E3" s="245"/>
      <c r="F3" s="245"/>
      <c r="G3" s="245"/>
      <c r="H3" s="245"/>
      <c r="I3" s="245"/>
      <c r="J3" s="245"/>
      <c r="K3" s="245"/>
      <c r="L3" s="245"/>
      <c r="M3" s="246"/>
    </row>
    <row r="4" spans="1:13" s="29" customFormat="1" ht="15.75" x14ac:dyDescent="0.25">
      <c r="A4" s="112">
        <v>2.2000000000000002</v>
      </c>
      <c r="B4" s="163" t="s">
        <v>43</v>
      </c>
      <c r="C4" s="210"/>
      <c r="D4" s="212" t="s">
        <v>283</v>
      </c>
      <c r="E4" s="210"/>
      <c r="F4" s="214">
        <v>0</v>
      </c>
      <c r="G4" s="215">
        <v>249</v>
      </c>
      <c r="H4" s="216">
        <v>0</v>
      </c>
      <c r="I4" s="217">
        <f>F4*G4*H4</f>
        <v>0</v>
      </c>
      <c r="J4" s="218">
        <f>SUM(100%-H4)</f>
        <v>1</v>
      </c>
      <c r="K4" s="219">
        <f>F4*G4*J4</f>
        <v>0</v>
      </c>
      <c r="L4" s="40">
        <f>I4+K4</f>
        <v>0</v>
      </c>
      <c r="M4" s="136"/>
    </row>
    <row r="5" spans="1:13" x14ac:dyDescent="0.2">
      <c r="A5" s="112">
        <f>A4+0.01</f>
        <v>2.21</v>
      </c>
      <c r="B5" s="163" t="s">
        <v>281</v>
      </c>
      <c r="C5" s="211"/>
      <c r="D5" s="212" t="s">
        <v>282</v>
      </c>
      <c r="E5" s="213"/>
      <c r="F5" s="113">
        <f>Grunddaten!C20</f>
        <v>6</v>
      </c>
      <c r="G5" s="220">
        <v>250</v>
      </c>
      <c r="H5" s="216">
        <v>1</v>
      </c>
      <c r="I5" s="217">
        <f>F5*G5*H5</f>
        <v>1500</v>
      </c>
      <c r="J5" s="218">
        <f>SUM(100%-H5)</f>
        <v>0</v>
      </c>
      <c r="K5" s="219">
        <f>F5*G5*J5</f>
        <v>0</v>
      </c>
      <c r="L5" s="40">
        <f>I5+K5</f>
        <v>1500</v>
      </c>
      <c r="M5" s="136"/>
    </row>
    <row r="6" spans="1:13" s="20" customFormat="1" ht="19.5" customHeight="1" x14ac:dyDescent="0.2">
      <c r="A6" s="10" t="s">
        <v>163</v>
      </c>
      <c r="B6" s="11" t="s">
        <v>162</v>
      </c>
      <c r="C6" s="9"/>
      <c r="D6" s="9"/>
      <c r="E6" s="51"/>
      <c r="F6" s="156"/>
      <c r="G6" s="9"/>
      <c r="H6" s="176"/>
      <c r="I6" s="92">
        <f>SUM(I4:I5)</f>
        <v>1500</v>
      </c>
      <c r="J6" s="98"/>
      <c r="K6" s="99">
        <f>SUM(K5:K5)</f>
        <v>0</v>
      </c>
      <c r="L6" s="26">
        <f>SUM(I6:K6)</f>
        <v>1500</v>
      </c>
      <c r="M6" s="21"/>
    </row>
    <row r="7" spans="1:13" s="35" customFormat="1" ht="19.5" customHeight="1" x14ac:dyDescent="0.2">
      <c r="A7" s="34"/>
      <c r="B7" s="221"/>
      <c r="C7" s="222"/>
      <c r="D7" s="222"/>
      <c r="E7" s="222"/>
      <c r="F7" s="223"/>
      <c r="G7" s="222"/>
      <c r="H7" s="222"/>
      <c r="I7" s="33"/>
      <c r="J7" s="32"/>
      <c r="K7" s="33"/>
      <c r="L7" s="33"/>
    </row>
    <row r="8" spans="1:13" s="35" customFormat="1" ht="19.5" customHeight="1" x14ac:dyDescent="0.2">
      <c r="A8" s="34"/>
      <c r="B8" s="31"/>
      <c r="C8" s="32"/>
      <c r="D8" s="32"/>
      <c r="E8" s="52"/>
      <c r="F8" s="157"/>
      <c r="G8" s="32"/>
      <c r="H8" s="32"/>
      <c r="I8" s="33"/>
      <c r="J8" s="32"/>
      <c r="K8" s="33"/>
      <c r="L8" s="33"/>
    </row>
    <row r="9" spans="1:13" s="37" customFormat="1" ht="15.75" x14ac:dyDescent="0.25">
      <c r="A9" s="36"/>
      <c r="B9" s="30"/>
      <c r="C9" s="30"/>
      <c r="D9" s="30"/>
      <c r="E9" s="53"/>
      <c r="F9" s="158"/>
      <c r="G9" s="224"/>
      <c r="H9" s="224"/>
      <c r="I9" s="224"/>
      <c r="J9" s="224"/>
      <c r="K9" s="224"/>
      <c r="L9" s="224"/>
    </row>
    <row r="10" spans="1:13" s="29" customFormat="1" ht="15.75" x14ac:dyDescent="0.25">
      <c r="A10" s="28" t="str">
        <f>Zusammenfassung!A21</f>
        <v>2B</v>
      </c>
      <c r="B10" s="46" t="str">
        <f>B3</f>
        <v>Erholungsinfrastruktur</v>
      </c>
      <c r="C10" s="245" t="str">
        <f>Zusammenfassung!B18</f>
        <v>Leistungen auf Bestellung</v>
      </c>
      <c r="D10" s="245"/>
      <c r="E10" s="245"/>
      <c r="F10" s="245"/>
      <c r="G10" s="245"/>
      <c r="H10" s="245"/>
      <c r="I10" s="245"/>
      <c r="J10" s="245"/>
      <c r="K10" s="245"/>
      <c r="L10" s="245"/>
      <c r="M10" s="246"/>
    </row>
    <row r="11" spans="1:13" x14ac:dyDescent="0.2">
      <c r="A11" s="13">
        <v>2.5</v>
      </c>
      <c r="B11" s="14" t="s">
        <v>31</v>
      </c>
      <c r="C11" s="15" t="s">
        <v>32</v>
      </c>
      <c r="D11" s="8" t="s">
        <v>9</v>
      </c>
      <c r="E11" s="162"/>
      <c r="F11" s="161">
        <v>0</v>
      </c>
      <c r="G11" s="142">
        <v>45</v>
      </c>
      <c r="H11" s="90">
        <v>0</v>
      </c>
      <c r="I11" s="91">
        <f>F11*G11*H11</f>
        <v>0</v>
      </c>
      <c r="J11" s="100">
        <f t="shared" ref="J11:J24" si="0">SUM(100%-H11)</f>
        <v>1</v>
      </c>
      <c r="K11" s="97">
        <f>F11*G11*J11</f>
        <v>0</v>
      </c>
      <c r="L11" s="6">
        <f>I11+K11</f>
        <v>0</v>
      </c>
      <c r="M11" s="85"/>
    </row>
    <row r="12" spans="1:13" x14ac:dyDescent="0.2">
      <c r="A12" s="204">
        <f t="shared" ref="A12:A24" si="1">A11+0.01</f>
        <v>2.5099999999999998</v>
      </c>
      <c r="B12" s="225" t="s">
        <v>284</v>
      </c>
      <c r="C12" s="15" t="s">
        <v>32</v>
      </c>
      <c r="D12" s="2" t="s">
        <v>12</v>
      </c>
      <c r="E12" s="162"/>
      <c r="F12" s="113">
        <f>Grunddaten!C20</f>
        <v>6</v>
      </c>
      <c r="G12" s="208">
        <v>5000</v>
      </c>
      <c r="H12" s="90">
        <v>1</v>
      </c>
      <c r="I12" s="91">
        <f>F12*G12*H12</f>
        <v>30000</v>
      </c>
      <c r="J12" s="100">
        <f t="shared" si="0"/>
        <v>0</v>
      </c>
      <c r="K12" s="97">
        <f>F12*G12*J12</f>
        <v>0</v>
      </c>
      <c r="L12" s="6">
        <f>I12+K12</f>
        <v>30000</v>
      </c>
      <c r="M12" s="85"/>
    </row>
    <row r="13" spans="1:13" x14ac:dyDescent="0.2">
      <c r="A13" s="204">
        <f t="shared" si="1"/>
        <v>2.5199999999999996</v>
      </c>
      <c r="B13" s="14" t="s">
        <v>33</v>
      </c>
      <c r="C13" s="15" t="s">
        <v>217</v>
      </c>
      <c r="D13" s="2" t="s">
        <v>34</v>
      </c>
      <c r="E13" s="162"/>
      <c r="F13" s="161">
        <v>0</v>
      </c>
      <c r="G13" s="142">
        <v>185</v>
      </c>
      <c r="H13" s="90">
        <v>0</v>
      </c>
      <c r="I13" s="91">
        <f t="shared" ref="I13:I24" si="2">F13*G13*H13</f>
        <v>0</v>
      </c>
      <c r="J13" s="100">
        <f t="shared" si="0"/>
        <v>1</v>
      </c>
      <c r="K13" s="97">
        <f t="shared" ref="K13:K24" si="3">F13*G13*J13</f>
        <v>0</v>
      </c>
      <c r="L13" s="6">
        <f t="shared" ref="L13:L24" si="4">I13+K13</f>
        <v>0</v>
      </c>
      <c r="M13" s="85"/>
    </row>
    <row r="14" spans="1:13" x14ac:dyDescent="0.2">
      <c r="A14" s="204">
        <f t="shared" si="1"/>
        <v>2.5299999999999994</v>
      </c>
      <c r="B14" s="14" t="s">
        <v>35</v>
      </c>
      <c r="C14" s="15"/>
      <c r="D14" s="2" t="s">
        <v>9</v>
      </c>
      <c r="E14" s="162"/>
      <c r="F14" s="161">
        <v>0</v>
      </c>
      <c r="G14" s="142"/>
      <c r="H14" s="90">
        <v>0</v>
      </c>
      <c r="I14" s="91">
        <f t="shared" si="2"/>
        <v>0</v>
      </c>
      <c r="J14" s="100">
        <f t="shared" si="0"/>
        <v>1</v>
      </c>
      <c r="K14" s="97">
        <f t="shared" si="3"/>
        <v>0</v>
      </c>
      <c r="L14" s="6">
        <f t="shared" si="4"/>
        <v>0</v>
      </c>
      <c r="M14" s="85"/>
    </row>
    <row r="15" spans="1:13" x14ac:dyDescent="0.2">
      <c r="A15" s="204">
        <f t="shared" si="1"/>
        <v>2.5399999999999991</v>
      </c>
      <c r="B15" s="14" t="s">
        <v>36</v>
      </c>
      <c r="C15" s="16"/>
      <c r="D15" s="226" t="s">
        <v>9</v>
      </c>
      <c r="E15" s="162"/>
      <c r="F15" s="161">
        <v>0</v>
      </c>
      <c r="G15" s="199"/>
      <c r="H15" s="90">
        <v>0</v>
      </c>
      <c r="I15" s="91">
        <f t="shared" si="2"/>
        <v>0</v>
      </c>
      <c r="J15" s="100">
        <f t="shared" si="0"/>
        <v>1</v>
      </c>
      <c r="K15" s="97">
        <f t="shared" si="3"/>
        <v>0</v>
      </c>
      <c r="L15" s="6">
        <f t="shared" si="4"/>
        <v>0</v>
      </c>
      <c r="M15" s="85"/>
    </row>
    <row r="16" spans="1:13" x14ac:dyDescent="0.2">
      <c r="A16" s="204">
        <f t="shared" si="1"/>
        <v>2.5499999999999989</v>
      </c>
      <c r="B16" s="14" t="s">
        <v>38</v>
      </c>
      <c r="C16" s="16"/>
      <c r="D16" s="7" t="s">
        <v>9</v>
      </c>
      <c r="E16" s="162"/>
      <c r="F16" s="161">
        <v>0</v>
      </c>
      <c r="G16" s="142"/>
      <c r="H16" s="90">
        <v>0</v>
      </c>
      <c r="I16" s="91">
        <f t="shared" si="2"/>
        <v>0</v>
      </c>
      <c r="J16" s="100">
        <f t="shared" si="0"/>
        <v>1</v>
      </c>
      <c r="K16" s="97">
        <f t="shared" si="3"/>
        <v>0</v>
      </c>
      <c r="L16" s="6">
        <f t="shared" si="4"/>
        <v>0</v>
      </c>
      <c r="M16" s="85"/>
    </row>
    <row r="17" spans="1:13" x14ac:dyDescent="0.2">
      <c r="A17" s="204">
        <f t="shared" si="1"/>
        <v>2.5599999999999987</v>
      </c>
      <c r="B17" s="14" t="s">
        <v>39</v>
      </c>
      <c r="C17" s="15"/>
      <c r="D17" s="2" t="s">
        <v>9</v>
      </c>
      <c r="E17" s="162"/>
      <c r="F17" s="161">
        <v>0</v>
      </c>
      <c r="G17" s="142"/>
      <c r="H17" s="90">
        <v>0</v>
      </c>
      <c r="I17" s="91">
        <f t="shared" si="2"/>
        <v>0</v>
      </c>
      <c r="J17" s="100">
        <f t="shared" si="0"/>
        <v>1</v>
      </c>
      <c r="K17" s="97">
        <f t="shared" si="3"/>
        <v>0</v>
      </c>
      <c r="L17" s="6">
        <f t="shared" si="4"/>
        <v>0</v>
      </c>
      <c r="M17" s="85"/>
    </row>
    <row r="18" spans="1:13" x14ac:dyDescent="0.2">
      <c r="A18" s="204">
        <f t="shared" si="1"/>
        <v>2.5699999999999985</v>
      </c>
      <c r="B18" s="14" t="s">
        <v>40</v>
      </c>
      <c r="C18" s="15"/>
      <c r="D18" s="2" t="s">
        <v>9</v>
      </c>
      <c r="E18" s="162"/>
      <c r="F18" s="161">
        <v>0</v>
      </c>
      <c r="G18" s="142"/>
      <c r="H18" s="90">
        <v>0</v>
      </c>
      <c r="I18" s="91">
        <f t="shared" si="2"/>
        <v>0</v>
      </c>
      <c r="J18" s="100">
        <f t="shared" si="0"/>
        <v>1</v>
      </c>
      <c r="K18" s="97">
        <f t="shared" si="3"/>
        <v>0</v>
      </c>
      <c r="L18" s="6">
        <f t="shared" si="4"/>
        <v>0</v>
      </c>
      <c r="M18" s="85"/>
    </row>
    <row r="19" spans="1:13" x14ac:dyDescent="0.2">
      <c r="A19" s="204">
        <f t="shared" si="1"/>
        <v>2.5799999999999983</v>
      </c>
      <c r="B19" s="17" t="s">
        <v>41</v>
      </c>
      <c r="C19" s="16"/>
      <c r="D19" s="7" t="s">
        <v>9</v>
      </c>
      <c r="E19" s="162"/>
      <c r="F19" s="161">
        <v>0</v>
      </c>
      <c r="G19" s="142"/>
      <c r="H19" s="90">
        <v>0</v>
      </c>
      <c r="I19" s="91">
        <f t="shared" si="2"/>
        <v>0</v>
      </c>
      <c r="J19" s="100">
        <f t="shared" si="0"/>
        <v>1</v>
      </c>
      <c r="K19" s="97">
        <f t="shared" si="3"/>
        <v>0</v>
      </c>
      <c r="L19" s="6">
        <f t="shared" si="4"/>
        <v>0</v>
      </c>
      <c r="M19" s="85"/>
    </row>
    <row r="20" spans="1:13" x14ac:dyDescent="0.2">
      <c r="A20" s="204">
        <f t="shared" si="1"/>
        <v>2.5899999999999981</v>
      </c>
      <c r="B20" s="17" t="s">
        <v>42</v>
      </c>
      <c r="C20" s="16"/>
      <c r="D20" s="7" t="s">
        <v>9</v>
      </c>
      <c r="E20" s="162"/>
      <c r="F20" s="161">
        <v>0</v>
      </c>
      <c r="G20" s="142"/>
      <c r="H20" s="90">
        <v>0</v>
      </c>
      <c r="I20" s="91">
        <f t="shared" si="2"/>
        <v>0</v>
      </c>
      <c r="J20" s="100">
        <f t="shared" si="0"/>
        <v>1</v>
      </c>
      <c r="K20" s="97">
        <f t="shared" si="3"/>
        <v>0</v>
      </c>
      <c r="L20" s="6">
        <f t="shared" si="4"/>
        <v>0</v>
      </c>
      <c r="M20" s="85"/>
    </row>
    <row r="21" spans="1:13" x14ac:dyDescent="0.2">
      <c r="A21" s="204">
        <f t="shared" si="1"/>
        <v>2.5999999999999979</v>
      </c>
      <c r="B21" s="17" t="s">
        <v>44</v>
      </c>
      <c r="C21" s="16"/>
      <c r="D21" s="226" t="s">
        <v>9</v>
      </c>
      <c r="E21" s="162"/>
      <c r="F21" s="161">
        <v>0</v>
      </c>
      <c r="G21" s="142"/>
      <c r="H21" s="90">
        <v>0</v>
      </c>
      <c r="I21" s="91">
        <f t="shared" si="2"/>
        <v>0</v>
      </c>
      <c r="J21" s="100">
        <f t="shared" si="0"/>
        <v>1</v>
      </c>
      <c r="K21" s="97">
        <f t="shared" si="3"/>
        <v>0</v>
      </c>
      <c r="L21" s="6">
        <f t="shared" si="4"/>
        <v>0</v>
      </c>
      <c r="M21" s="85"/>
    </row>
    <row r="22" spans="1:13" x14ac:dyDescent="0.2">
      <c r="A22" s="204">
        <f t="shared" si="1"/>
        <v>2.6099999999999977</v>
      </c>
      <c r="B22" s="14" t="s">
        <v>45</v>
      </c>
      <c r="C22" s="15"/>
      <c r="D22" s="2" t="s">
        <v>9</v>
      </c>
      <c r="E22" s="162"/>
      <c r="F22" s="161">
        <v>0</v>
      </c>
      <c r="G22" s="142"/>
      <c r="H22" s="90">
        <v>0</v>
      </c>
      <c r="I22" s="91">
        <f t="shared" si="2"/>
        <v>0</v>
      </c>
      <c r="J22" s="100">
        <f t="shared" si="0"/>
        <v>1</v>
      </c>
      <c r="K22" s="97">
        <f t="shared" si="3"/>
        <v>0</v>
      </c>
      <c r="L22" s="6">
        <f t="shared" si="4"/>
        <v>0</v>
      </c>
      <c r="M22" s="85"/>
    </row>
    <row r="23" spans="1:13" x14ac:dyDescent="0.2">
      <c r="A23" s="204">
        <f t="shared" si="1"/>
        <v>2.6199999999999974</v>
      </c>
      <c r="B23" s="17" t="s">
        <v>46</v>
      </c>
      <c r="C23" s="16"/>
      <c r="D23" s="7" t="s">
        <v>9</v>
      </c>
      <c r="E23" s="162"/>
      <c r="F23" s="161">
        <v>0</v>
      </c>
      <c r="G23" s="142"/>
      <c r="H23" s="90">
        <v>0</v>
      </c>
      <c r="I23" s="91">
        <f t="shared" si="2"/>
        <v>0</v>
      </c>
      <c r="J23" s="100">
        <f t="shared" si="0"/>
        <v>1</v>
      </c>
      <c r="K23" s="97">
        <f t="shared" si="3"/>
        <v>0</v>
      </c>
      <c r="L23" s="6">
        <f t="shared" si="4"/>
        <v>0</v>
      </c>
      <c r="M23" s="85"/>
    </row>
    <row r="24" spans="1:13" x14ac:dyDescent="0.2">
      <c r="A24" s="204">
        <f t="shared" si="1"/>
        <v>2.6299999999999972</v>
      </c>
      <c r="B24" s="17" t="s">
        <v>47</v>
      </c>
      <c r="C24" s="16"/>
      <c r="D24" s="7" t="s">
        <v>9</v>
      </c>
      <c r="E24" s="50"/>
      <c r="F24" s="161">
        <v>0</v>
      </c>
      <c r="G24" s="142"/>
      <c r="H24" s="90">
        <v>0</v>
      </c>
      <c r="I24" s="91">
        <f t="shared" si="2"/>
        <v>0</v>
      </c>
      <c r="J24" s="100">
        <f t="shared" si="0"/>
        <v>1</v>
      </c>
      <c r="K24" s="97">
        <f t="shared" si="3"/>
        <v>0</v>
      </c>
      <c r="L24" s="6">
        <f t="shared" si="4"/>
        <v>0</v>
      </c>
      <c r="M24" s="85"/>
    </row>
    <row r="25" spans="1:13" ht="20.25" customHeight="1" x14ac:dyDescent="0.2">
      <c r="A25" s="23" t="s">
        <v>164</v>
      </c>
      <c r="B25" s="23" t="s">
        <v>162</v>
      </c>
      <c r="C25" s="21"/>
      <c r="D25" s="21"/>
      <c r="E25" s="54"/>
      <c r="F25" s="159"/>
      <c r="G25" s="24"/>
      <c r="H25" s="94"/>
      <c r="I25" s="95">
        <f>SUM(I11:I24)</f>
        <v>30000</v>
      </c>
      <c r="J25" s="101"/>
      <c r="K25" s="102">
        <f>SUM(K11:K24)</f>
        <v>0</v>
      </c>
      <c r="L25" s="22">
        <f t="shared" ref="L25" si="5">I25+K25</f>
        <v>30000</v>
      </c>
      <c r="M25" s="12"/>
    </row>
  </sheetData>
  <sheetProtection sheet="1" objects="1" scenarios="1"/>
  <mergeCells count="6">
    <mergeCell ref="B1:G1"/>
    <mergeCell ref="H2:I2"/>
    <mergeCell ref="J2:K2"/>
    <mergeCell ref="C3:M3"/>
    <mergeCell ref="C10:M10"/>
    <mergeCell ref="H1:K1"/>
  </mergeCells>
  <pageMargins left="0.78740157480314965" right="0.78740157480314965" top="1.1811023622047245" bottom="1.1811023622047245" header="0.31496062992125984" footer="0.31496062992125984"/>
  <pageSetup paperSize="9" scale="68"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90" zoomScaleNormal="90" workbookViewId="0">
      <selection sqref="A1:M14"/>
    </sheetView>
  </sheetViews>
  <sheetFormatPr baseColWidth="10" defaultColWidth="11.42578125" defaultRowHeight="12.75" x14ac:dyDescent="0.2"/>
  <cols>
    <col min="1" max="1" width="5" style="19" bestFit="1" customWidth="1"/>
    <col min="2" max="2" width="59.7109375" style="19" bestFit="1" customWidth="1"/>
    <col min="3" max="3" width="13.85546875" style="19" bestFit="1" customWidth="1"/>
    <col min="4" max="4" width="13.42578125" style="19" bestFit="1" customWidth="1"/>
    <col min="5" max="5" width="10.28515625" style="19" bestFit="1" customWidth="1"/>
    <col min="6" max="6" width="7" style="19" bestFit="1" customWidth="1"/>
    <col min="7" max="7" width="11.42578125" style="25"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6" ht="12.75" customHeight="1" x14ac:dyDescent="0.2">
      <c r="A1" s="78"/>
      <c r="B1" s="250" t="s">
        <v>0</v>
      </c>
      <c r="C1" s="251"/>
      <c r="D1" s="251"/>
      <c r="E1" s="251"/>
      <c r="F1" s="251"/>
      <c r="G1" s="252"/>
      <c r="H1" s="247" t="s">
        <v>1</v>
      </c>
      <c r="I1" s="248"/>
      <c r="J1" s="248"/>
      <c r="K1" s="249"/>
      <c r="L1" s="79"/>
      <c r="M1" s="80"/>
    </row>
    <row r="2" spans="1:16" ht="25.5" x14ac:dyDescent="0.2">
      <c r="A2" s="88"/>
      <c r="B2" s="89"/>
      <c r="C2" s="88" t="s">
        <v>3</v>
      </c>
      <c r="D2" s="81" t="s">
        <v>4</v>
      </c>
      <c r="E2" s="82" t="s">
        <v>211</v>
      </c>
      <c r="F2" s="86" t="s">
        <v>217</v>
      </c>
      <c r="G2" s="87" t="s">
        <v>209</v>
      </c>
      <c r="H2" s="253" t="s">
        <v>5</v>
      </c>
      <c r="I2" s="254"/>
      <c r="J2" s="255" t="s">
        <v>218</v>
      </c>
      <c r="K2" s="256"/>
      <c r="L2" s="83" t="s">
        <v>6</v>
      </c>
      <c r="M2" s="88" t="s">
        <v>2</v>
      </c>
    </row>
    <row r="3" spans="1:16" s="29" customFormat="1" ht="15.75" x14ac:dyDescent="0.25">
      <c r="A3" s="28" t="str">
        <f>Zusammenfassung!A7</f>
        <v>3A</v>
      </c>
      <c r="B3" s="28" t="str">
        <f>Zusammenfassung!B7</f>
        <v>Besondere Objekte</v>
      </c>
      <c r="C3" s="245" t="str">
        <f>"mit "&amp;Zusammenfassung!B3</f>
        <v>mit Folgenutzen</v>
      </c>
      <c r="D3" s="245"/>
      <c r="E3" s="245"/>
      <c r="F3" s="245"/>
      <c r="G3" s="245"/>
      <c r="H3" s="245"/>
      <c r="I3" s="245"/>
      <c r="J3" s="245"/>
      <c r="K3" s="245"/>
      <c r="L3" s="245"/>
      <c r="M3" s="246"/>
    </row>
    <row r="4" spans="1:16" x14ac:dyDescent="0.2">
      <c r="A4" s="15"/>
      <c r="B4" s="14"/>
      <c r="C4" s="15"/>
      <c r="D4" s="2"/>
      <c r="E4" s="84"/>
      <c r="F4" s="166"/>
      <c r="G4" s="173"/>
      <c r="H4" s="174"/>
      <c r="I4" s="175"/>
      <c r="J4" s="100"/>
      <c r="K4" s="97"/>
      <c r="L4" s="40"/>
      <c r="M4" s="136"/>
    </row>
    <row r="5" spans="1:16" s="20" customFormat="1" ht="19.5" customHeight="1" x14ac:dyDescent="0.2">
      <c r="A5" s="10" t="s">
        <v>165</v>
      </c>
      <c r="B5" s="11" t="s">
        <v>162</v>
      </c>
      <c r="C5" s="9"/>
      <c r="D5" s="9"/>
      <c r="E5" s="9"/>
      <c r="F5" s="9"/>
      <c r="G5" s="9"/>
      <c r="H5" s="176"/>
      <c r="I5" s="92">
        <f>SUM(I4:I4)</f>
        <v>0</v>
      </c>
      <c r="J5" s="98"/>
      <c r="K5" s="99">
        <f>SUM(K4:K4)</f>
        <v>0</v>
      </c>
      <c r="L5" s="26">
        <f>SUM(I5:K5)</f>
        <v>0</v>
      </c>
      <c r="M5" s="21"/>
    </row>
    <row r="6" spans="1:16" s="35" customFormat="1" ht="19.5" customHeight="1" x14ac:dyDescent="0.2">
      <c r="A6" s="34"/>
      <c r="B6" s="31"/>
      <c r="C6" s="32"/>
      <c r="D6" s="32"/>
      <c r="E6" s="32"/>
      <c r="F6" s="32"/>
      <c r="G6" s="32"/>
      <c r="H6" s="32"/>
      <c r="I6" s="33"/>
      <c r="J6" s="32"/>
      <c r="K6" s="33"/>
      <c r="L6" s="33"/>
    </row>
    <row r="7" spans="1:16" s="35" customFormat="1" ht="19.5" customHeight="1" x14ac:dyDescent="0.2">
      <c r="A7" s="34"/>
      <c r="B7" s="31"/>
      <c r="C7" s="32"/>
      <c r="D7" s="32"/>
      <c r="E7" s="32"/>
      <c r="F7" s="32"/>
      <c r="G7" s="32"/>
      <c r="H7" s="32"/>
      <c r="I7" s="33"/>
      <c r="J7" s="32"/>
      <c r="K7" s="33"/>
      <c r="L7" s="33"/>
    </row>
    <row r="8" spans="1:16" s="14" customFormat="1" x14ac:dyDescent="0.2">
      <c r="A8" s="34"/>
      <c r="B8" s="31"/>
      <c r="C8" s="31"/>
      <c r="D8" s="31"/>
      <c r="E8" s="31"/>
      <c r="F8" s="31"/>
      <c r="G8" s="31"/>
      <c r="H8" s="31"/>
      <c r="I8" s="31"/>
      <c r="J8" s="31"/>
      <c r="K8" s="31"/>
      <c r="L8" s="31"/>
    </row>
    <row r="9" spans="1:16" s="29" customFormat="1" ht="15.75" x14ac:dyDescent="0.25">
      <c r="A9" s="28" t="str">
        <f>Zusammenfassung!A22</f>
        <v>3B</v>
      </c>
      <c r="B9" s="46" t="str">
        <f>B3</f>
        <v>Besondere Objekte</v>
      </c>
      <c r="C9" s="245" t="str">
        <f>Zusammenfassung!B18</f>
        <v>Leistungen auf Bestellung</v>
      </c>
      <c r="D9" s="245"/>
      <c r="E9" s="245"/>
      <c r="F9" s="245"/>
      <c r="G9" s="245"/>
      <c r="H9" s="245"/>
      <c r="I9" s="245"/>
      <c r="J9" s="245"/>
      <c r="K9" s="245"/>
      <c r="L9" s="245"/>
      <c r="M9" s="246"/>
    </row>
    <row r="10" spans="1:16" x14ac:dyDescent="0.2">
      <c r="A10" s="13">
        <v>3.5</v>
      </c>
      <c r="B10" s="14" t="s">
        <v>48</v>
      </c>
      <c r="C10" s="15"/>
      <c r="D10" s="2" t="s">
        <v>9</v>
      </c>
      <c r="E10" s="84"/>
      <c r="F10" s="166">
        <v>0</v>
      </c>
      <c r="G10" s="142"/>
      <c r="H10" s="93">
        <v>0</v>
      </c>
      <c r="I10" s="91">
        <f>F10*G10*H10</f>
        <v>0</v>
      </c>
      <c r="J10" s="100">
        <f>SUM(100%-H10)</f>
        <v>1</v>
      </c>
      <c r="K10" s="97">
        <f>F10*G10*J10</f>
        <v>0</v>
      </c>
      <c r="L10" s="6">
        <f t="shared" ref="L10:L14" si="0">I10+K10</f>
        <v>0</v>
      </c>
      <c r="M10" s="85"/>
    </row>
    <row r="11" spans="1:16" x14ac:dyDescent="0.2">
      <c r="A11" s="13">
        <f>A10+0.01</f>
        <v>3.51</v>
      </c>
      <c r="B11" s="17" t="s">
        <v>49</v>
      </c>
      <c r="C11" s="16"/>
      <c r="D11" s="2" t="s">
        <v>9</v>
      </c>
      <c r="E11" s="84"/>
      <c r="F11" s="166">
        <v>0</v>
      </c>
      <c r="G11" s="142"/>
      <c r="H11" s="93">
        <v>0</v>
      </c>
      <c r="I11" s="91">
        <f>F11*G11*H11</f>
        <v>0</v>
      </c>
      <c r="J11" s="100">
        <f>SUM(100%-H11)</f>
        <v>1</v>
      </c>
      <c r="K11" s="97">
        <f>F11*G11*J11</f>
        <v>0</v>
      </c>
      <c r="L11" s="6">
        <f t="shared" si="0"/>
        <v>0</v>
      </c>
      <c r="M11" s="85"/>
      <c r="P11" s="19" t="s">
        <v>50</v>
      </c>
    </row>
    <row r="12" spans="1:16" x14ac:dyDescent="0.2">
      <c r="A12" s="13">
        <f t="shared" ref="A12:A13" si="1">A11+0.01</f>
        <v>3.5199999999999996</v>
      </c>
      <c r="B12" s="17" t="s">
        <v>51</v>
      </c>
      <c r="C12" s="16"/>
      <c r="D12" s="7" t="s">
        <v>9</v>
      </c>
      <c r="E12" s="84"/>
      <c r="F12" s="166">
        <v>0</v>
      </c>
      <c r="G12" s="208"/>
      <c r="H12" s="93">
        <v>0</v>
      </c>
      <c r="I12" s="91">
        <f>F12*G12*H12</f>
        <v>0</v>
      </c>
      <c r="J12" s="100">
        <f>SUM(100%-H12)</f>
        <v>1</v>
      </c>
      <c r="K12" s="97">
        <f>F12*G12*J12</f>
        <v>0</v>
      </c>
      <c r="L12" s="6">
        <f t="shared" si="0"/>
        <v>0</v>
      </c>
      <c r="M12" s="85"/>
    </row>
    <row r="13" spans="1:16" x14ac:dyDescent="0.2">
      <c r="A13" s="13">
        <f t="shared" si="1"/>
        <v>3.5299999999999994</v>
      </c>
      <c r="B13" s="17" t="s">
        <v>52</v>
      </c>
      <c r="C13" s="16"/>
      <c r="D13" s="7" t="s">
        <v>9</v>
      </c>
      <c r="E13" s="84"/>
      <c r="F13" s="166">
        <v>0</v>
      </c>
      <c r="G13" s="142"/>
      <c r="H13" s="93">
        <v>0</v>
      </c>
      <c r="I13" s="91">
        <f>F13*G13*H13</f>
        <v>0</v>
      </c>
      <c r="J13" s="100">
        <f>SUM(100%-H13)</f>
        <v>1</v>
      </c>
      <c r="K13" s="97">
        <f>F13*G13*J13</f>
        <v>0</v>
      </c>
      <c r="L13" s="6">
        <f t="shared" si="0"/>
        <v>0</v>
      </c>
      <c r="M13" s="85"/>
    </row>
    <row r="14" spans="1:16" ht="20.25" customHeight="1" x14ac:dyDescent="0.2">
      <c r="A14" s="23" t="s">
        <v>166</v>
      </c>
      <c r="B14" s="23" t="s">
        <v>162</v>
      </c>
      <c r="C14" s="21"/>
      <c r="D14" s="21"/>
      <c r="E14" s="21"/>
      <c r="F14" s="27"/>
      <c r="G14" s="24"/>
      <c r="H14" s="94"/>
      <c r="I14" s="95">
        <f>SUM(I10:I13)</f>
        <v>0</v>
      </c>
      <c r="J14" s="101"/>
      <c r="K14" s="102">
        <f>SUM(K10:K13)</f>
        <v>0</v>
      </c>
      <c r="L14" s="22">
        <f t="shared" si="0"/>
        <v>0</v>
      </c>
      <c r="M14" s="12"/>
    </row>
    <row r="15" spans="1:16" x14ac:dyDescent="0.2">
      <c r="F15" s="197"/>
    </row>
  </sheetData>
  <sheetProtection sheet="1" objects="1" scenarios="1"/>
  <mergeCells count="6">
    <mergeCell ref="B1:G1"/>
    <mergeCell ref="H2:I2"/>
    <mergeCell ref="J2:K2"/>
    <mergeCell ref="C3:M3"/>
    <mergeCell ref="C9:M9"/>
    <mergeCell ref="H1:K1"/>
  </mergeCells>
  <pageMargins left="0.78740157480314965" right="0.78740157480314965" top="1.1811023622047245" bottom="1.1811023622047245" header="0.31496062992125984" footer="0.31496062992125984"/>
  <pageSetup paperSize="9" scale="67"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90" zoomScaleNormal="90" workbookViewId="0">
      <selection activeCell="M13" sqref="A1:M13"/>
    </sheetView>
  </sheetViews>
  <sheetFormatPr baseColWidth="10" defaultColWidth="11.42578125" defaultRowHeight="12.75" x14ac:dyDescent="0.2"/>
  <cols>
    <col min="1" max="1" width="5" style="19" bestFit="1" customWidth="1"/>
    <col min="2" max="2" width="34.140625" style="19" bestFit="1" customWidth="1"/>
    <col min="3" max="3" width="13.85546875" style="19" bestFit="1" customWidth="1"/>
    <col min="4" max="4" width="13.42578125" style="19" bestFit="1" customWidth="1"/>
    <col min="5" max="5" width="10.28515625" style="19" bestFit="1" customWidth="1"/>
    <col min="6" max="6" width="12.85546875" style="19" bestFit="1" customWidth="1"/>
    <col min="7" max="7" width="11.42578125" style="25"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Zusammenfassung!A8</f>
        <v>4A</v>
      </c>
      <c r="B3" s="28" t="str">
        <f>Zusammenfassung!B8</f>
        <v>Gewässer</v>
      </c>
      <c r="C3" s="245" t="str">
        <f>"mit "&amp;Zusammenfassung!B3</f>
        <v>mit Folgenutzen</v>
      </c>
      <c r="D3" s="245"/>
      <c r="E3" s="245"/>
      <c r="F3" s="245"/>
      <c r="G3" s="245"/>
      <c r="H3" s="245"/>
      <c r="I3" s="245"/>
      <c r="J3" s="245"/>
      <c r="K3" s="245"/>
      <c r="L3" s="245"/>
      <c r="M3" s="246"/>
    </row>
    <row r="4" spans="1:13" x14ac:dyDescent="0.2">
      <c r="A4" s="42">
        <v>4.0999999999999996</v>
      </c>
      <c r="B4" s="227" t="s">
        <v>285</v>
      </c>
      <c r="C4" s="43"/>
      <c r="D4" s="44" t="s">
        <v>9</v>
      </c>
      <c r="E4" s="164"/>
      <c r="F4" s="228"/>
      <c r="G4" s="177">
        <v>0</v>
      </c>
      <c r="H4" s="174">
        <v>1</v>
      </c>
      <c r="I4" s="175">
        <f>F4*G4*H4</f>
        <v>0</v>
      </c>
      <c r="J4" s="178">
        <f>SUM(100%-H4)</f>
        <v>0</v>
      </c>
      <c r="K4" s="179">
        <f>F4*G4*J4</f>
        <v>0</v>
      </c>
      <c r="L4" s="45">
        <f>I4+K4</f>
        <v>0</v>
      </c>
      <c r="M4" s="165"/>
    </row>
    <row r="5" spans="1:13" s="20" customFormat="1" ht="19.5" customHeight="1" x14ac:dyDescent="0.2">
      <c r="A5" s="10" t="s">
        <v>183</v>
      </c>
      <c r="B5" s="11" t="s">
        <v>162</v>
      </c>
      <c r="C5" s="9"/>
      <c r="D5" s="9"/>
      <c r="E5" s="9"/>
      <c r="F5" s="9"/>
      <c r="G5" s="9"/>
      <c r="H5" s="176"/>
      <c r="I5" s="92">
        <f>SUM(I4:I4)</f>
        <v>0</v>
      </c>
      <c r="J5" s="98"/>
      <c r="K5" s="99">
        <f>SUM(K4:K4)</f>
        <v>0</v>
      </c>
      <c r="L5" s="26">
        <f>SUM(I5:K5)</f>
        <v>0</v>
      </c>
      <c r="M5" s="21"/>
    </row>
    <row r="6" spans="1:13" s="35" customFormat="1" ht="19.5" customHeight="1" x14ac:dyDescent="0.2">
      <c r="A6" s="34"/>
      <c r="B6" s="31"/>
      <c r="C6" s="32"/>
      <c r="D6" s="32"/>
      <c r="E6" s="32"/>
      <c r="F6" s="32"/>
      <c r="G6" s="32"/>
      <c r="H6" s="32"/>
      <c r="I6" s="33"/>
      <c r="J6" s="32"/>
      <c r="K6" s="33"/>
      <c r="L6" s="33"/>
    </row>
    <row r="7" spans="1:13" s="14" customFormat="1" x14ac:dyDescent="0.2">
      <c r="A7" s="34"/>
      <c r="B7" s="31"/>
      <c r="C7" s="31"/>
      <c r="D7" s="31"/>
      <c r="E7" s="31"/>
      <c r="F7" s="31"/>
      <c r="G7" s="31"/>
      <c r="H7" s="31"/>
      <c r="I7" s="31"/>
      <c r="J7" s="31"/>
      <c r="K7" s="31"/>
      <c r="L7" s="31"/>
    </row>
    <row r="8" spans="1:13" s="29" customFormat="1" ht="15.75" x14ac:dyDescent="0.25">
      <c r="A8" s="28" t="str">
        <f>Zusammenfassung!A23</f>
        <v>4B</v>
      </c>
      <c r="B8" s="46" t="str">
        <f>B3</f>
        <v>Gewässer</v>
      </c>
      <c r="C8" s="245" t="str">
        <f>Zusammenfassung!B18</f>
        <v>Leistungen auf Bestellung</v>
      </c>
      <c r="D8" s="245"/>
      <c r="E8" s="245"/>
      <c r="F8" s="245"/>
      <c r="G8" s="245"/>
      <c r="H8" s="245"/>
      <c r="I8" s="245"/>
      <c r="J8" s="245"/>
      <c r="K8" s="245"/>
      <c r="L8" s="245"/>
      <c r="M8" s="246"/>
    </row>
    <row r="9" spans="1:13" x14ac:dyDescent="0.2">
      <c r="A9" s="13">
        <v>4.5</v>
      </c>
      <c r="B9" s="225" t="s">
        <v>286</v>
      </c>
      <c r="C9" s="15"/>
      <c r="D9" s="7" t="s">
        <v>9</v>
      </c>
      <c r="E9" s="84"/>
      <c r="F9" s="166">
        <v>0</v>
      </c>
      <c r="G9" s="142"/>
      <c r="H9" s="174">
        <v>1</v>
      </c>
      <c r="I9" s="175">
        <f>F9*G9*H9</f>
        <v>0</v>
      </c>
      <c r="J9" s="100">
        <f>SUM(100%-H9)</f>
        <v>0</v>
      </c>
      <c r="K9" s="97">
        <f>F9*G9*J9</f>
        <v>0</v>
      </c>
      <c r="L9" s="6">
        <f t="shared" ref="L9:L13" si="0">I9+K9</f>
        <v>0</v>
      </c>
      <c r="M9" s="85"/>
    </row>
    <row r="10" spans="1:13" x14ac:dyDescent="0.2">
      <c r="A10" s="13">
        <f>A9+0.01</f>
        <v>4.51</v>
      </c>
      <c r="B10" s="14" t="s">
        <v>287</v>
      </c>
      <c r="C10" s="15"/>
      <c r="D10" s="7" t="s">
        <v>9</v>
      </c>
      <c r="E10" s="84"/>
      <c r="F10" s="167">
        <v>0</v>
      </c>
      <c r="G10" s="142"/>
      <c r="H10" s="90">
        <v>1</v>
      </c>
      <c r="I10" s="91">
        <f>F10*G10*H10</f>
        <v>0</v>
      </c>
      <c r="J10" s="100">
        <f>SUM(100%-H10)</f>
        <v>0</v>
      </c>
      <c r="K10" s="97">
        <f>F10*G10*J10</f>
        <v>0</v>
      </c>
      <c r="L10" s="6">
        <f t="shared" si="0"/>
        <v>0</v>
      </c>
      <c r="M10" s="85"/>
    </row>
    <row r="11" spans="1:13" x14ac:dyDescent="0.2">
      <c r="A11" s="13">
        <f>A10+0.01</f>
        <v>4.5199999999999996</v>
      </c>
      <c r="B11" s="14" t="s">
        <v>288</v>
      </c>
      <c r="C11" s="15"/>
      <c r="D11" s="7" t="s">
        <v>9</v>
      </c>
      <c r="E11" s="84"/>
      <c r="F11" s="167">
        <v>0</v>
      </c>
      <c r="G11" s="142"/>
      <c r="H11" s="90">
        <v>1</v>
      </c>
      <c r="I11" s="91">
        <f>F11*G11*H11</f>
        <v>0</v>
      </c>
      <c r="J11" s="100">
        <f>SUM(100%-H11)</f>
        <v>0</v>
      </c>
      <c r="K11" s="97">
        <f>F11*G11*J11</f>
        <v>0</v>
      </c>
      <c r="L11" s="6">
        <f t="shared" si="0"/>
        <v>0</v>
      </c>
      <c r="M11" s="85"/>
    </row>
    <row r="12" spans="1:13" x14ac:dyDescent="0.2">
      <c r="A12" s="13">
        <f>A11+0.01</f>
        <v>4.5299999999999994</v>
      </c>
      <c r="B12" s="14" t="s">
        <v>54</v>
      </c>
      <c r="C12" s="15"/>
      <c r="D12" s="7" t="s">
        <v>9</v>
      </c>
      <c r="E12" s="84"/>
      <c r="F12" s="166">
        <v>0</v>
      </c>
      <c r="G12" s="142"/>
      <c r="H12" s="90">
        <v>1</v>
      </c>
      <c r="I12" s="91">
        <f>F12*G12*H12</f>
        <v>0</v>
      </c>
      <c r="J12" s="100">
        <f>SUM(100%-H12)</f>
        <v>0</v>
      </c>
      <c r="K12" s="97">
        <f>F12*G12*J12</f>
        <v>0</v>
      </c>
      <c r="L12" s="6">
        <f t="shared" si="0"/>
        <v>0</v>
      </c>
      <c r="M12" s="85"/>
    </row>
    <row r="13" spans="1:13" ht="20.25" customHeight="1" x14ac:dyDescent="0.2">
      <c r="A13" s="23" t="s">
        <v>184</v>
      </c>
      <c r="B13" s="23" t="s">
        <v>162</v>
      </c>
      <c r="C13" s="21"/>
      <c r="D13" s="21"/>
      <c r="E13" s="21"/>
      <c r="F13" s="27"/>
      <c r="G13" s="24"/>
      <c r="H13" s="94"/>
      <c r="I13" s="95">
        <f>SUM(I9:I12)</f>
        <v>0</v>
      </c>
      <c r="J13" s="101"/>
      <c r="K13" s="102">
        <f>SUM(K9:K12)</f>
        <v>0</v>
      </c>
      <c r="L13" s="22">
        <f t="shared" si="0"/>
        <v>0</v>
      </c>
      <c r="M13" s="12"/>
    </row>
  </sheetData>
  <sheetProtection sheet="1" objects="1" scenarios="1"/>
  <mergeCells count="6">
    <mergeCell ref="B1:G1"/>
    <mergeCell ref="H2:I2"/>
    <mergeCell ref="J2:K2"/>
    <mergeCell ref="C3:M3"/>
    <mergeCell ref="C8:M8"/>
    <mergeCell ref="H1:K1"/>
  </mergeCells>
  <pageMargins left="0.78740157480314965" right="0.78740157480314965" top="1.1811023622047245" bottom="1.1811023622047245" header="0.31496062992125984" footer="0.31496062992125984"/>
  <pageSetup paperSize="9" scale="75"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90" zoomScaleNormal="90" workbookViewId="0">
      <selection activeCell="M28" sqref="A1:M28"/>
    </sheetView>
  </sheetViews>
  <sheetFormatPr baseColWidth="10" defaultColWidth="11.42578125" defaultRowHeight="12.75" x14ac:dyDescent="0.2"/>
  <cols>
    <col min="1" max="1" width="5" style="19" bestFit="1" customWidth="1"/>
    <col min="2" max="2" width="65.85546875" style="19" bestFit="1" customWidth="1"/>
    <col min="3" max="3" width="14.85546875" style="19" bestFit="1" customWidth="1"/>
    <col min="4" max="4" width="13.7109375" style="19" bestFit="1" customWidth="1"/>
    <col min="5" max="5" width="10.28515625" style="19" bestFit="1" customWidth="1"/>
    <col min="6" max="6" width="7" style="19" bestFit="1" customWidth="1"/>
    <col min="7" max="7" width="11.42578125" style="47" bestFit="1" customWidth="1"/>
    <col min="8" max="8" width="6.85546875" style="19" customWidth="1"/>
    <col min="9" max="9" width="13.85546875" style="19" bestFit="1" customWidth="1"/>
    <col min="10" max="10" width="7" style="19" customWidth="1"/>
    <col min="11" max="11" width="14.28515625" style="19" bestFit="1" customWidth="1"/>
    <col min="12" max="12" width="15.42578125" style="19" customWidth="1"/>
    <col min="13" max="13" width="13.42578125" style="19" bestFit="1" customWidth="1"/>
    <col min="14" max="16384" width="11.42578125" style="19"/>
  </cols>
  <sheetData>
    <row r="1" spans="1:13" ht="12.75" customHeight="1" x14ac:dyDescent="0.2">
      <c r="A1" s="78"/>
      <c r="B1" s="250" t="s">
        <v>0</v>
      </c>
      <c r="C1" s="251"/>
      <c r="D1" s="251"/>
      <c r="E1" s="251"/>
      <c r="F1" s="251"/>
      <c r="G1" s="252"/>
      <c r="H1" s="247" t="s">
        <v>1</v>
      </c>
      <c r="I1" s="248"/>
      <c r="J1" s="248"/>
      <c r="K1" s="249"/>
      <c r="L1" s="79"/>
      <c r="M1" s="80"/>
    </row>
    <row r="2" spans="1:13" ht="25.5" x14ac:dyDescent="0.2">
      <c r="A2" s="88"/>
      <c r="B2" s="89"/>
      <c r="C2" s="88" t="s">
        <v>3</v>
      </c>
      <c r="D2" s="81" t="s">
        <v>4</v>
      </c>
      <c r="E2" s="82" t="s">
        <v>211</v>
      </c>
      <c r="F2" s="86" t="s">
        <v>217</v>
      </c>
      <c r="G2" s="87" t="s">
        <v>209</v>
      </c>
      <c r="H2" s="253" t="s">
        <v>5</v>
      </c>
      <c r="I2" s="254"/>
      <c r="J2" s="255" t="s">
        <v>218</v>
      </c>
      <c r="K2" s="256"/>
      <c r="L2" s="83" t="s">
        <v>6</v>
      </c>
      <c r="M2" s="88" t="s">
        <v>2</v>
      </c>
    </row>
    <row r="3" spans="1:13" s="29" customFormat="1" ht="15.75" x14ac:dyDescent="0.25">
      <c r="A3" s="28" t="str">
        <f>Zusammenfassung!A9</f>
        <v>5A</v>
      </c>
      <c r="B3" s="28" t="str">
        <f>Zusammenfassung!B9</f>
        <v>Naturnaher Waldbau</v>
      </c>
      <c r="C3" s="245" t="str">
        <f>"mit "&amp;Zusammenfassung!B3</f>
        <v>mit Folgenutzen</v>
      </c>
      <c r="D3" s="245"/>
      <c r="E3" s="245"/>
      <c r="F3" s="245"/>
      <c r="G3" s="245"/>
      <c r="H3" s="245"/>
      <c r="I3" s="245"/>
      <c r="J3" s="245"/>
      <c r="K3" s="245"/>
      <c r="L3" s="245"/>
      <c r="M3" s="246"/>
    </row>
    <row r="4" spans="1:13" x14ac:dyDescent="0.2">
      <c r="A4" s="112">
        <v>5.0999999999999996</v>
      </c>
      <c r="B4" s="14" t="s">
        <v>289</v>
      </c>
      <c r="C4" s="15" t="s">
        <v>55</v>
      </c>
      <c r="D4" s="2" t="s">
        <v>202</v>
      </c>
      <c r="E4" s="84"/>
      <c r="F4" s="113">
        <f>Grunddaten!C15/10</f>
        <v>1100</v>
      </c>
      <c r="G4" s="173">
        <v>10</v>
      </c>
      <c r="H4" s="174">
        <v>0.2</v>
      </c>
      <c r="I4" s="175">
        <f t="shared" ref="I4:I16" si="0">F4*G4*H4</f>
        <v>2200</v>
      </c>
      <c r="J4" s="100">
        <f t="shared" ref="J4:J6" si="1">SUM(100%-H4)</f>
        <v>0.8</v>
      </c>
      <c r="K4" s="97">
        <f t="shared" ref="K4" si="2">F4*G4*J4</f>
        <v>8800</v>
      </c>
      <c r="L4" s="6">
        <f t="shared" ref="L4" si="3">I4+K4</f>
        <v>11000</v>
      </c>
      <c r="M4" s="209"/>
    </row>
    <row r="5" spans="1:13" x14ac:dyDescent="0.2">
      <c r="A5" s="112">
        <f>A4+0.01</f>
        <v>5.1099999999999994</v>
      </c>
      <c r="B5" s="17" t="s">
        <v>56</v>
      </c>
      <c r="C5" s="16" t="s">
        <v>57</v>
      </c>
      <c r="D5" s="7" t="s">
        <v>169</v>
      </c>
      <c r="E5" s="84"/>
      <c r="F5" s="113">
        <f>Grunddaten!C9</f>
        <v>1500</v>
      </c>
      <c r="G5" s="173">
        <v>12</v>
      </c>
      <c r="H5" s="174">
        <v>0.2</v>
      </c>
      <c r="I5" s="91">
        <f t="shared" si="0"/>
        <v>3600</v>
      </c>
      <c r="J5" s="100">
        <f t="shared" si="1"/>
        <v>0.8</v>
      </c>
      <c r="K5" s="97">
        <f t="shared" ref="K5:K16" si="4">F5*G5*J5</f>
        <v>14400</v>
      </c>
      <c r="L5" s="6">
        <f t="shared" ref="L5:L16" si="5">I5+K5</f>
        <v>18000</v>
      </c>
      <c r="M5" s="85"/>
    </row>
    <row r="6" spans="1:13" x14ac:dyDescent="0.2">
      <c r="A6" s="112">
        <f>A5+0.01</f>
        <v>5.1199999999999992</v>
      </c>
      <c r="B6" s="17" t="s">
        <v>212</v>
      </c>
      <c r="C6" s="16" t="s">
        <v>62</v>
      </c>
      <c r="D6" s="7" t="s">
        <v>63</v>
      </c>
      <c r="E6" s="84"/>
      <c r="F6" s="113">
        <f>Grunddaten!C9/3</f>
        <v>500</v>
      </c>
      <c r="G6" s="173">
        <v>3</v>
      </c>
      <c r="H6" s="174">
        <v>0.2</v>
      </c>
      <c r="I6" s="91">
        <f t="shared" si="0"/>
        <v>300</v>
      </c>
      <c r="J6" s="100">
        <f t="shared" si="1"/>
        <v>0.8</v>
      </c>
      <c r="K6" s="97">
        <f t="shared" si="4"/>
        <v>1200</v>
      </c>
      <c r="L6" s="6">
        <f t="shared" si="5"/>
        <v>1500</v>
      </c>
      <c r="M6" s="85"/>
    </row>
    <row r="7" spans="1:13" x14ac:dyDescent="0.2">
      <c r="A7" s="112">
        <f>A6+0.01</f>
        <v>5.129999999999999</v>
      </c>
      <c r="B7" s="17" t="s">
        <v>64</v>
      </c>
      <c r="C7" s="16" t="s">
        <v>65</v>
      </c>
      <c r="D7" s="7" t="s">
        <v>63</v>
      </c>
      <c r="E7" s="84"/>
      <c r="F7" s="114">
        <v>6</v>
      </c>
      <c r="G7" s="173">
        <v>200</v>
      </c>
      <c r="H7" s="174">
        <v>0.2</v>
      </c>
      <c r="I7" s="91">
        <f t="shared" si="0"/>
        <v>240</v>
      </c>
      <c r="J7" s="100">
        <f t="shared" ref="J7:J16" si="6">SUM(100%-H7)</f>
        <v>0.8</v>
      </c>
      <c r="K7" s="97">
        <f t="shared" si="4"/>
        <v>960</v>
      </c>
      <c r="L7" s="6">
        <f t="shared" si="5"/>
        <v>1200</v>
      </c>
      <c r="M7" s="85"/>
    </row>
    <row r="8" spans="1:13" x14ac:dyDescent="0.2">
      <c r="A8" s="112">
        <f t="shared" ref="A8:A16" si="7">A7+0.01</f>
        <v>5.1399999999999988</v>
      </c>
      <c r="B8" s="14" t="s">
        <v>66</v>
      </c>
      <c r="C8" s="16" t="s">
        <v>67</v>
      </c>
      <c r="D8" s="7" t="s">
        <v>68</v>
      </c>
      <c r="E8" s="84"/>
      <c r="F8" s="114">
        <v>30</v>
      </c>
      <c r="G8" s="173">
        <v>12</v>
      </c>
      <c r="H8" s="174">
        <v>0.2</v>
      </c>
      <c r="I8" s="91">
        <f t="shared" si="0"/>
        <v>72</v>
      </c>
      <c r="J8" s="100">
        <f t="shared" si="6"/>
        <v>0.8</v>
      </c>
      <c r="K8" s="97">
        <f t="shared" si="4"/>
        <v>288</v>
      </c>
      <c r="L8" s="6">
        <f t="shared" si="5"/>
        <v>360</v>
      </c>
      <c r="M8" s="85"/>
    </row>
    <row r="9" spans="1:13" x14ac:dyDescent="0.2">
      <c r="A9" s="112">
        <f t="shared" si="7"/>
        <v>5.1499999999999986</v>
      </c>
      <c r="B9" s="17" t="s">
        <v>69</v>
      </c>
      <c r="C9" s="16" t="s">
        <v>70</v>
      </c>
      <c r="D9" s="7" t="s">
        <v>63</v>
      </c>
      <c r="E9" s="84"/>
      <c r="F9" s="114">
        <v>100</v>
      </c>
      <c r="G9" s="173">
        <v>12</v>
      </c>
      <c r="H9" s="174">
        <v>0.2</v>
      </c>
      <c r="I9" s="91">
        <f t="shared" si="0"/>
        <v>240</v>
      </c>
      <c r="J9" s="100">
        <f t="shared" si="6"/>
        <v>0.8</v>
      </c>
      <c r="K9" s="97">
        <f t="shared" si="4"/>
        <v>960</v>
      </c>
      <c r="L9" s="6">
        <f t="shared" si="5"/>
        <v>1200</v>
      </c>
      <c r="M9" s="85"/>
    </row>
    <row r="10" spans="1:13" x14ac:dyDescent="0.2">
      <c r="A10" s="112">
        <f t="shared" si="7"/>
        <v>5.1599999999999984</v>
      </c>
      <c r="B10" s="17" t="s">
        <v>71</v>
      </c>
      <c r="C10" s="16" t="s">
        <v>72</v>
      </c>
      <c r="D10" s="7" t="s">
        <v>63</v>
      </c>
      <c r="E10" s="84"/>
      <c r="F10" s="113">
        <f>Grunddaten!C9/8</f>
        <v>187.5</v>
      </c>
      <c r="G10" s="173">
        <v>10</v>
      </c>
      <c r="H10" s="174">
        <v>0.2</v>
      </c>
      <c r="I10" s="91">
        <f t="shared" si="0"/>
        <v>375</v>
      </c>
      <c r="J10" s="100">
        <f t="shared" si="6"/>
        <v>0.8</v>
      </c>
      <c r="K10" s="97">
        <f t="shared" si="4"/>
        <v>1500</v>
      </c>
      <c r="L10" s="6">
        <f t="shared" si="5"/>
        <v>1875</v>
      </c>
      <c r="M10" s="85"/>
    </row>
    <row r="11" spans="1:13" x14ac:dyDescent="0.2">
      <c r="A11" s="112">
        <f t="shared" si="7"/>
        <v>5.1699999999999982</v>
      </c>
      <c r="B11" s="17" t="s">
        <v>73</v>
      </c>
      <c r="C11" s="16">
        <v>150</v>
      </c>
      <c r="D11" s="7" t="s">
        <v>74</v>
      </c>
      <c r="E11" s="84"/>
      <c r="F11" s="114">
        <v>0</v>
      </c>
      <c r="G11" s="173">
        <v>8</v>
      </c>
      <c r="H11" s="174">
        <v>0.2</v>
      </c>
      <c r="I11" s="91">
        <f t="shared" si="0"/>
        <v>0</v>
      </c>
      <c r="J11" s="100">
        <f t="shared" si="6"/>
        <v>0.8</v>
      </c>
      <c r="K11" s="97">
        <f t="shared" si="4"/>
        <v>0</v>
      </c>
      <c r="L11" s="6">
        <f t="shared" si="5"/>
        <v>0</v>
      </c>
      <c r="M11" s="85"/>
    </row>
    <row r="12" spans="1:13" x14ac:dyDescent="0.2">
      <c r="A12" s="112">
        <f t="shared" si="7"/>
        <v>5.1799999999999979</v>
      </c>
      <c r="B12" s="17" t="s">
        <v>75</v>
      </c>
      <c r="C12" s="16" t="s">
        <v>76</v>
      </c>
      <c r="D12" s="7" t="s">
        <v>63</v>
      </c>
      <c r="E12" s="84"/>
      <c r="F12" s="77">
        <f>Grunddaten!C9/5</f>
        <v>300</v>
      </c>
      <c r="G12" s="173">
        <v>5</v>
      </c>
      <c r="H12" s="174">
        <v>0.2</v>
      </c>
      <c r="I12" s="91">
        <f t="shared" si="0"/>
        <v>300</v>
      </c>
      <c r="J12" s="100">
        <f t="shared" si="6"/>
        <v>0.8</v>
      </c>
      <c r="K12" s="97">
        <f t="shared" si="4"/>
        <v>1200</v>
      </c>
      <c r="L12" s="6">
        <f t="shared" si="5"/>
        <v>1500</v>
      </c>
      <c r="M12" s="85"/>
    </row>
    <row r="13" spans="1:13" x14ac:dyDescent="0.2">
      <c r="A13" s="112">
        <f t="shared" si="7"/>
        <v>5.1899999999999977</v>
      </c>
      <c r="B13" s="17" t="s">
        <v>77</v>
      </c>
      <c r="C13" s="16" t="s">
        <v>78</v>
      </c>
      <c r="D13" s="7" t="s">
        <v>79</v>
      </c>
      <c r="E13" s="84"/>
      <c r="F13" s="77">
        <f>Grunddaten!C8*0.05</f>
        <v>70</v>
      </c>
      <c r="G13" s="173">
        <v>100</v>
      </c>
      <c r="H13" s="174">
        <v>0.2</v>
      </c>
      <c r="I13" s="91">
        <f t="shared" si="0"/>
        <v>1400</v>
      </c>
      <c r="J13" s="100">
        <f t="shared" si="6"/>
        <v>0.8</v>
      </c>
      <c r="K13" s="97">
        <f t="shared" si="4"/>
        <v>5600</v>
      </c>
      <c r="L13" s="6">
        <f t="shared" si="5"/>
        <v>7000</v>
      </c>
      <c r="M13" s="85"/>
    </row>
    <row r="14" spans="1:13" x14ac:dyDescent="0.2">
      <c r="A14" s="112">
        <f t="shared" si="7"/>
        <v>5.1999999999999975</v>
      </c>
      <c r="B14" s="17" t="s">
        <v>80</v>
      </c>
      <c r="C14" s="16"/>
      <c r="D14" s="7" t="s">
        <v>63</v>
      </c>
      <c r="E14" s="84"/>
      <c r="F14" s="114">
        <v>0</v>
      </c>
      <c r="G14" s="173">
        <v>1</v>
      </c>
      <c r="H14" s="174">
        <v>0.2</v>
      </c>
      <c r="I14" s="91">
        <f t="shared" si="0"/>
        <v>0</v>
      </c>
      <c r="J14" s="100">
        <f t="shared" si="6"/>
        <v>0.8</v>
      </c>
      <c r="K14" s="97">
        <f t="shared" si="4"/>
        <v>0</v>
      </c>
      <c r="L14" s="6">
        <f t="shared" si="5"/>
        <v>0</v>
      </c>
      <c r="M14" s="85"/>
    </row>
    <row r="15" spans="1:13" x14ac:dyDescent="0.2">
      <c r="A15" s="112">
        <f t="shared" si="7"/>
        <v>5.2099999999999973</v>
      </c>
      <c r="B15" s="14" t="s">
        <v>81</v>
      </c>
      <c r="C15" s="16"/>
      <c r="D15" s="2" t="s">
        <v>14</v>
      </c>
      <c r="E15" s="84"/>
      <c r="F15" s="114">
        <v>0</v>
      </c>
      <c r="G15" s="173">
        <v>22</v>
      </c>
      <c r="H15" s="174">
        <v>0.2</v>
      </c>
      <c r="I15" s="91">
        <f t="shared" si="0"/>
        <v>0</v>
      </c>
      <c r="J15" s="100">
        <f t="shared" si="6"/>
        <v>0.8</v>
      </c>
      <c r="K15" s="97">
        <f t="shared" si="4"/>
        <v>0</v>
      </c>
      <c r="L15" s="6">
        <f t="shared" si="5"/>
        <v>0</v>
      </c>
      <c r="M15" s="85"/>
    </row>
    <row r="16" spans="1:13" x14ac:dyDescent="0.2">
      <c r="A16" s="112">
        <f t="shared" si="7"/>
        <v>5.2199999999999971</v>
      </c>
      <c r="B16" s="17" t="s">
        <v>82</v>
      </c>
      <c r="C16" s="16"/>
      <c r="D16" s="7" t="s">
        <v>74</v>
      </c>
      <c r="E16" s="84"/>
      <c r="F16" s="114">
        <v>0</v>
      </c>
      <c r="G16" s="173">
        <v>6</v>
      </c>
      <c r="H16" s="174">
        <v>0.2</v>
      </c>
      <c r="I16" s="91">
        <f t="shared" si="0"/>
        <v>0</v>
      </c>
      <c r="J16" s="100">
        <f t="shared" si="6"/>
        <v>0.8</v>
      </c>
      <c r="K16" s="97">
        <f t="shared" si="4"/>
        <v>0</v>
      </c>
      <c r="L16" s="6">
        <f t="shared" si="5"/>
        <v>0</v>
      </c>
      <c r="M16" s="85"/>
    </row>
    <row r="17" spans="1:13" s="20" customFormat="1" ht="19.5" customHeight="1" x14ac:dyDescent="0.2">
      <c r="A17" s="10" t="s">
        <v>167</v>
      </c>
      <c r="B17" s="11" t="s">
        <v>162</v>
      </c>
      <c r="C17" s="9"/>
      <c r="D17" s="9"/>
      <c r="E17" s="9"/>
      <c r="F17" s="9"/>
      <c r="G17" s="9"/>
      <c r="H17" s="176"/>
      <c r="I17" s="92">
        <f>SUM(I4:I16)</f>
        <v>8727</v>
      </c>
      <c r="J17" s="98"/>
      <c r="K17" s="99">
        <f>SUM(K4:K16)</f>
        <v>34908</v>
      </c>
      <c r="L17" s="26">
        <f>I17+K17</f>
        <v>43635</v>
      </c>
      <c r="M17" s="21"/>
    </row>
    <row r="18" spans="1:13" x14ac:dyDescent="0.2">
      <c r="H18" s="197"/>
      <c r="I18" s="197"/>
      <c r="J18" s="197"/>
      <c r="K18" s="197"/>
      <c r="L18" s="197"/>
      <c r="M18" s="197"/>
    </row>
    <row r="21" spans="1:13" s="29" customFormat="1" ht="15.75" x14ac:dyDescent="0.25">
      <c r="A21" s="28" t="str">
        <f>Zusammenfassung!A24</f>
        <v>5B</v>
      </c>
      <c r="B21" s="46" t="str">
        <f>B3</f>
        <v>Naturnaher Waldbau</v>
      </c>
      <c r="C21" s="245" t="str">
        <f>Zusammenfassung!B18</f>
        <v>Leistungen auf Bestellung</v>
      </c>
      <c r="D21" s="245"/>
      <c r="E21" s="245"/>
      <c r="F21" s="245"/>
      <c r="G21" s="245"/>
      <c r="H21" s="245"/>
      <c r="I21" s="245"/>
      <c r="J21" s="245"/>
      <c r="K21" s="245"/>
      <c r="L21" s="245"/>
      <c r="M21" s="246"/>
    </row>
    <row r="22" spans="1:13" x14ac:dyDescent="0.2">
      <c r="A22" s="13">
        <v>5.5</v>
      </c>
      <c r="B22" s="17" t="s">
        <v>58</v>
      </c>
      <c r="C22" s="16" t="s">
        <v>59</v>
      </c>
      <c r="D22" s="7" t="s">
        <v>14</v>
      </c>
      <c r="E22" s="84"/>
      <c r="F22" s="113">
        <f>Grunddaten!C10/6</f>
        <v>706.66666666666663</v>
      </c>
      <c r="G22" s="208">
        <v>20</v>
      </c>
      <c r="H22" s="93">
        <v>0</v>
      </c>
      <c r="I22" s="91">
        <f t="shared" ref="I22:I24" si="8">F22*G22*H22</f>
        <v>0</v>
      </c>
      <c r="J22" s="100">
        <f t="shared" ref="J22:J24" si="9">SUM(100%-H22)</f>
        <v>1</v>
      </c>
      <c r="K22" s="97">
        <f t="shared" ref="K22:K24" si="10">F22*G22*J22</f>
        <v>14133.333333333332</v>
      </c>
      <c r="L22" s="6">
        <f t="shared" ref="L22:L24" si="11">I22+K22</f>
        <v>14133.333333333332</v>
      </c>
      <c r="M22" s="85"/>
    </row>
    <row r="23" spans="1:13" x14ac:dyDescent="0.2">
      <c r="A23" s="13">
        <f t="shared" ref="A23:A27" si="12">A22+0.01</f>
        <v>5.51</v>
      </c>
      <c r="B23" s="17" t="s">
        <v>60</v>
      </c>
      <c r="C23" s="16" t="s">
        <v>59</v>
      </c>
      <c r="D23" s="7" t="s">
        <v>14</v>
      </c>
      <c r="E23" s="84"/>
      <c r="F23" s="77">
        <f>Grunddaten!C11/6</f>
        <v>605</v>
      </c>
      <c r="G23" s="208">
        <v>18</v>
      </c>
      <c r="H23" s="93">
        <v>1</v>
      </c>
      <c r="I23" s="91">
        <f t="shared" si="8"/>
        <v>10890</v>
      </c>
      <c r="J23" s="100">
        <f t="shared" si="9"/>
        <v>0</v>
      </c>
      <c r="K23" s="97">
        <f t="shared" si="10"/>
        <v>0</v>
      </c>
      <c r="L23" s="6">
        <f t="shared" si="11"/>
        <v>10890</v>
      </c>
      <c r="M23" s="85"/>
    </row>
    <row r="24" spans="1:13" x14ac:dyDescent="0.2">
      <c r="A24" s="13">
        <f t="shared" si="12"/>
        <v>5.52</v>
      </c>
      <c r="B24" s="17" t="s">
        <v>61</v>
      </c>
      <c r="C24" s="16" t="s">
        <v>59</v>
      </c>
      <c r="D24" s="7" t="s">
        <v>14</v>
      </c>
      <c r="E24" s="84"/>
      <c r="F24" s="77">
        <f>Grunddaten!C12/7</f>
        <v>0</v>
      </c>
      <c r="G24" s="208">
        <v>30</v>
      </c>
      <c r="H24" s="93">
        <v>1</v>
      </c>
      <c r="I24" s="91">
        <f t="shared" si="8"/>
        <v>0</v>
      </c>
      <c r="J24" s="100">
        <f t="shared" si="9"/>
        <v>0</v>
      </c>
      <c r="K24" s="97">
        <f t="shared" si="10"/>
        <v>0</v>
      </c>
      <c r="L24" s="6">
        <f t="shared" si="11"/>
        <v>0</v>
      </c>
      <c r="M24" s="85"/>
    </row>
    <row r="25" spans="1:13" x14ac:dyDescent="0.2">
      <c r="A25" s="13">
        <f t="shared" si="12"/>
        <v>5.5299999999999994</v>
      </c>
      <c r="B25" s="17" t="s">
        <v>83</v>
      </c>
      <c r="C25" s="16"/>
      <c r="D25" s="7" t="s">
        <v>9</v>
      </c>
      <c r="E25" s="84"/>
      <c r="F25" s="166">
        <v>0</v>
      </c>
      <c r="G25" s="142"/>
      <c r="H25" s="93">
        <v>0</v>
      </c>
      <c r="I25" s="91">
        <f t="shared" ref="I25:I27" si="13">F25*G25*H25</f>
        <v>0</v>
      </c>
      <c r="J25" s="100">
        <f t="shared" ref="J25:J27" si="14">SUM(100%-H25)</f>
        <v>1</v>
      </c>
      <c r="K25" s="97">
        <f t="shared" ref="K25:K27" si="15">F25*G25*J25</f>
        <v>0</v>
      </c>
      <c r="L25" s="6">
        <f t="shared" ref="L25:L27" si="16">I25+K25</f>
        <v>0</v>
      </c>
      <c r="M25" s="85"/>
    </row>
    <row r="26" spans="1:13" x14ac:dyDescent="0.2">
      <c r="A26" s="13">
        <f t="shared" si="12"/>
        <v>5.5399999999999991</v>
      </c>
      <c r="B26" s="17" t="s">
        <v>84</v>
      </c>
      <c r="C26" s="16"/>
      <c r="D26" s="7" t="s">
        <v>9</v>
      </c>
      <c r="E26" s="84"/>
      <c r="F26" s="166">
        <v>0</v>
      </c>
      <c r="G26" s="142"/>
      <c r="H26" s="93">
        <v>0</v>
      </c>
      <c r="I26" s="91">
        <f t="shared" si="13"/>
        <v>0</v>
      </c>
      <c r="J26" s="100">
        <f t="shared" si="14"/>
        <v>1</v>
      </c>
      <c r="K26" s="97">
        <f t="shared" si="15"/>
        <v>0</v>
      </c>
      <c r="L26" s="6">
        <f t="shared" si="16"/>
        <v>0</v>
      </c>
      <c r="M26" s="85"/>
    </row>
    <row r="27" spans="1:13" x14ac:dyDescent="0.2">
      <c r="A27" s="13">
        <f t="shared" si="12"/>
        <v>5.5499999999999989</v>
      </c>
      <c r="B27" s="17" t="s">
        <v>85</v>
      </c>
      <c r="C27" s="16"/>
      <c r="D27" s="7" t="s">
        <v>9</v>
      </c>
      <c r="E27" s="84"/>
      <c r="F27" s="166">
        <v>0</v>
      </c>
      <c r="G27" s="142"/>
      <c r="H27" s="93">
        <v>0</v>
      </c>
      <c r="I27" s="91">
        <f t="shared" si="13"/>
        <v>0</v>
      </c>
      <c r="J27" s="100">
        <f t="shared" si="14"/>
        <v>1</v>
      </c>
      <c r="K27" s="97">
        <f t="shared" si="15"/>
        <v>0</v>
      </c>
      <c r="L27" s="6">
        <f t="shared" si="16"/>
        <v>0</v>
      </c>
      <c r="M27" s="85"/>
    </row>
    <row r="28" spans="1:13" ht="20.25" customHeight="1" x14ac:dyDescent="0.2">
      <c r="A28" s="23" t="s">
        <v>168</v>
      </c>
      <c r="B28" s="23" t="s">
        <v>162</v>
      </c>
      <c r="C28" s="21"/>
      <c r="D28" s="21"/>
      <c r="E28" s="21"/>
      <c r="F28" s="27"/>
      <c r="G28" s="48"/>
      <c r="H28" s="94"/>
      <c r="I28" s="95">
        <f>SUM(I22:I27)</f>
        <v>10890</v>
      </c>
      <c r="J28" s="101"/>
      <c r="K28" s="102">
        <f>SUM(K22:K27)</f>
        <v>14133.333333333332</v>
      </c>
      <c r="L28" s="22">
        <f t="shared" ref="L28" si="17">I28+K28</f>
        <v>25023.333333333332</v>
      </c>
      <c r="M28" s="12"/>
    </row>
    <row r="29" spans="1:13" ht="13.5" customHeight="1" x14ac:dyDescent="0.2">
      <c r="B29" s="197"/>
      <c r="D29" s="197"/>
      <c r="E29" s="197"/>
      <c r="F29" s="197"/>
      <c r="G29" s="197"/>
      <c r="H29" s="198"/>
      <c r="I29" s="229"/>
      <c r="J29" s="197"/>
      <c r="K29" s="197"/>
      <c r="L29" s="197"/>
    </row>
  </sheetData>
  <sheetProtection sheet="1" objects="1" scenarios="1"/>
  <mergeCells count="6">
    <mergeCell ref="B1:G1"/>
    <mergeCell ref="H2:I2"/>
    <mergeCell ref="J2:K2"/>
    <mergeCell ref="C21:M21"/>
    <mergeCell ref="C3:M3"/>
    <mergeCell ref="H1:K1"/>
  </mergeCells>
  <pageMargins left="0.78740157480314965" right="0.78740157480314965" top="1.1811023622047245" bottom="1.1811023622047245" header="0.31496062992125984" footer="0.31496062992125984"/>
  <pageSetup paperSize="9" scale="64" orientation="landscape" horizontalDpi="0" verticalDpi="0" r:id="rId1"/>
  <headerFooter>
    <oddHeader>&amp;L&amp;G&amp;R&amp;10
&amp;"Arial,Fett"&amp;K02-049Leistungskatalog</oddHeader>
    <oddFooter>&amp;L&amp;"Arial,Standard"&amp;10&amp;F/&amp;A&amp;R&amp;"Arial,Standard"&amp;10&amp;D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11</vt:i4>
      </vt:variant>
    </vt:vector>
  </HeadingPairs>
  <TitlesOfParts>
    <vt:vector size="25" baseType="lpstr">
      <vt:lpstr>Einleitung</vt:lpstr>
      <vt:lpstr>Anleitung</vt:lpstr>
      <vt:lpstr>Grunddaten</vt:lpstr>
      <vt:lpstr>Zusammenfassung</vt:lpstr>
      <vt:lpstr>1 Strassen und Wege</vt:lpstr>
      <vt:lpstr>2 Erholungsinfrastruktur</vt:lpstr>
      <vt:lpstr>3 Besondere Objekte</vt:lpstr>
      <vt:lpstr>4 Gewässer</vt:lpstr>
      <vt:lpstr>5 naturnaher Waldbau</vt:lpstr>
      <vt:lpstr>6 Naturschutz</vt:lpstr>
      <vt:lpstr>7 Holzproduktion</vt:lpstr>
      <vt:lpstr>8 Mindererlöse</vt:lpstr>
      <vt:lpstr>9 Öffentlichkeitsarbeit</vt:lpstr>
      <vt:lpstr>10 nicht berechenbar</vt:lpstr>
      <vt:lpstr>'1 Strassen und Wege'!Druckbereich</vt:lpstr>
      <vt:lpstr>'10 nicht berechenbar'!Druckbereich</vt:lpstr>
      <vt:lpstr>'2 Erholungsinfrastruktur'!Druckbereich</vt:lpstr>
      <vt:lpstr>'3 Besondere Objekte'!Druckbereich</vt:lpstr>
      <vt:lpstr>'4 Gewässer'!Druckbereich</vt:lpstr>
      <vt:lpstr>'5 naturnaher Waldbau'!Druckbereich</vt:lpstr>
      <vt:lpstr>'6 Naturschutz'!Druckbereich</vt:lpstr>
      <vt:lpstr>'7 Holzproduktion'!Druckbereich</vt:lpstr>
      <vt:lpstr>'8 Mindererlöse'!Druckbereich</vt:lpstr>
      <vt:lpstr>'9 Öffentlichkeitsarbeit'!Druckbereich</vt:lpstr>
      <vt:lpstr>Einleitung!Druckbereich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Klein</dc:creator>
  <cp:lastModifiedBy>Andres Klein</cp:lastModifiedBy>
  <cp:lastPrinted>2015-03-17T20:54:42Z</cp:lastPrinted>
  <dcterms:created xsi:type="dcterms:W3CDTF">2015-02-19T11:49:01Z</dcterms:created>
  <dcterms:modified xsi:type="dcterms:W3CDTF">2015-03-17T20:55:22Z</dcterms:modified>
</cp:coreProperties>
</file>